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1 - Odtěžení sedimentů" sheetId="2" r:id="rId2"/>
    <sheet name="SO 02 - Oprava přelivu do..." sheetId="3" r:id="rId3"/>
    <sheet name="SO 03 - Oprava rozdělovac..." sheetId="4" r:id="rId4"/>
    <sheet name="SO 04 - Oprava oplocení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 01 - Odtěžení sedimentů'!$C$118:$K$202</definedName>
    <definedName name="_xlnm.Print_Area" localSheetId="1">'SO 01 - Odtěžení sedimentů'!$C$4:$J$76,'SO 01 - Odtěžení sedimentů'!$C$82:$J$100,'SO 01 - Odtěžení sedimentů'!$C$106:$K$202</definedName>
    <definedName name="_xlnm.Print_Titles" localSheetId="1">'SO 01 - Odtěžení sedimentů'!$118:$118</definedName>
    <definedName name="_xlnm._FilterDatabase" localSheetId="2" hidden="1">'SO 02 - Oprava přelivu do...'!$C$122:$K$211</definedName>
    <definedName name="_xlnm.Print_Area" localSheetId="2">'SO 02 - Oprava přelivu do...'!$C$4:$J$76,'SO 02 - Oprava přelivu do...'!$C$82:$J$104,'SO 02 - Oprava přelivu do...'!$C$110:$K$211</definedName>
    <definedName name="_xlnm.Print_Titles" localSheetId="2">'SO 02 - Oprava přelivu do...'!$122:$122</definedName>
    <definedName name="_xlnm._FilterDatabase" localSheetId="3" hidden="1">'SO 03 - Oprava rozdělovac...'!$C$124:$K$240</definedName>
    <definedName name="_xlnm.Print_Area" localSheetId="3">'SO 03 - Oprava rozdělovac...'!$C$4:$J$76,'SO 03 - Oprava rozdělovac...'!$C$82:$J$106,'SO 03 - Oprava rozdělovac...'!$C$112:$K$240</definedName>
    <definedName name="_xlnm.Print_Titles" localSheetId="3">'SO 03 - Oprava rozdělovac...'!$124:$124</definedName>
    <definedName name="_xlnm._FilterDatabase" localSheetId="4" hidden="1">'SO 04 - Oprava oplocení'!$C$121:$K$172</definedName>
    <definedName name="_xlnm.Print_Area" localSheetId="4">'SO 04 - Oprava oplocení'!$C$4:$J$76,'SO 04 - Oprava oplocení'!$C$82:$J$103,'SO 04 - Oprava oplocení'!$C$109:$K$172</definedName>
    <definedName name="_xlnm.Print_Titles" localSheetId="4">'SO 04 - Oprava oplocení'!$121:$121</definedName>
  </definedNames>
  <calcPr/>
</workbook>
</file>

<file path=xl/calcChain.xml><?xml version="1.0" encoding="utf-8"?>
<calcChain xmlns="http://schemas.openxmlformats.org/spreadsheetml/2006/main">
  <c i="5" r="J37"/>
  <c r="J36"/>
  <c i="1" r="AY98"/>
  <c i="5" r="J35"/>
  <c i="1" r="AX98"/>
  <c i="5"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2"/>
  <c r="BH162"/>
  <c r="BG162"/>
  <c r="BF162"/>
  <c r="T162"/>
  <c r="T161"/>
  <c r="R162"/>
  <c r="R161"/>
  <c r="P162"/>
  <c r="P161"/>
  <c r="BK162"/>
  <c r="BK161"/>
  <c r="J161"/>
  <c r="J162"/>
  <c r="BE162"/>
  <c r="J102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T152"/>
  <c r="R153"/>
  <c r="R152"/>
  <c r="P153"/>
  <c r="P152"/>
  <c r="BK153"/>
  <c r="BK152"/>
  <c r="J152"/>
  <c r="J153"/>
  <c r="BE153"/>
  <c r="J101"/>
  <c r="BI150"/>
  <c r="BH150"/>
  <c r="BG150"/>
  <c r="BF150"/>
  <c r="T150"/>
  <c r="R150"/>
  <c r="P150"/>
  <c r="BK150"/>
  <c r="J150"/>
  <c r="BE150"/>
  <c r="BI148"/>
  <c r="BH148"/>
  <c r="BG148"/>
  <c r="BF148"/>
  <c r="T148"/>
  <c r="T147"/>
  <c r="R148"/>
  <c r="R147"/>
  <c r="P148"/>
  <c r="P147"/>
  <c r="BK148"/>
  <c r="BK147"/>
  <c r="J147"/>
  <c r="J148"/>
  <c r="BE148"/>
  <c r="J100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29"/>
  <c r="BH129"/>
  <c r="BG129"/>
  <c r="BF129"/>
  <c r="T129"/>
  <c r="T128"/>
  <c r="R129"/>
  <c r="R128"/>
  <c r="P129"/>
  <c r="P128"/>
  <c r="BK129"/>
  <c r="BK128"/>
  <c r="J128"/>
  <c r="J129"/>
  <c r="BE129"/>
  <c r="J99"/>
  <c r="BI125"/>
  <c r="F37"/>
  <c i="1" r="BD98"/>
  <c i="5" r="BH125"/>
  <c r="F36"/>
  <c i="1" r="BC98"/>
  <c i="5" r="BG125"/>
  <c r="F35"/>
  <c i="1" r="BB98"/>
  <c i="5" r="BF125"/>
  <c r="J34"/>
  <c i="1" r="AW98"/>
  <c i="5" r="F34"/>
  <c i="1" r="BA98"/>
  <c i="5" r="T125"/>
  <c r="T124"/>
  <c r="T123"/>
  <c r="T122"/>
  <c r="R125"/>
  <c r="R124"/>
  <c r="R123"/>
  <c r="R122"/>
  <c r="P125"/>
  <c r="P124"/>
  <c r="P123"/>
  <c r="P122"/>
  <c i="1" r="AU98"/>
  <c i="5" r="BK125"/>
  <c r="BK124"/>
  <c r="J124"/>
  <c r="BK123"/>
  <c r="J123"/>
  <c r="BK122"/>
  <c r="J122"/>
  <c r="J96"/>
  <c r="J30"/>
  <c i="1" r="AG98"/>
  <c i="5" r="J125"/>
  <c r="BE125"/>
  <c r="J33"/>
  <c i="1" r="AV98"/>
  <c i="5" r="F33"/>
  <c i="1" r="AZ98"/>
  <c i="5" r="J98"/>
  <c r="J97"/>
  <c r="J118"/>
  <c r="F118"/>
  <c r="F116"/>
  <c r="E114"/>
  <c r="J91"/>
  <c r="F91"/>
  <c r="F89"/>
  <c r="E87"/>
  <c r="J39"/>
  <c r="J24"/>
  <c r="E24"/>
  <c r="J119"/>
  <c r="J92"/>
  <c r="J23"/>
  <c r="J18"/>
  <c r="E18"/>
  <c r="F119"/>
  <c r="F92"/>
  <c r="J17"/>
  <c r="J12"/>
  <c r="J116"/>
  <c r="J89"/>
  <c r="E7"/>
  <c r="E112"/>
  <c r="E85"/>
  <c i="4" r="J37"/>
  <c r="J36"/>
  <c i="1" r="AY97"/>
  <c i="4" r="J35"/>
  <c i="1" r="AX97"/>
  <c i="4"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29"/>
  <c r="BH229"/>
  <c r="BG229"/>
  <c r="BF229"/>
  <c r="T229"/>
  <c r="T228"/>
  <c r="R229"/>
  <c r="R228"/>
  <c r="P229"/>
  <c r="P228"/>
  <c r="BK229"/>
  <c r="BK228"/>
  <c r="J228"/>
  <c r="J229"/>
  <c r="BE229"/>
  <c r="J105"/>
  <c r="BI226"/>
  <c r="BH226"/>
  <c r="BG226"/>
  <c r="BF226"/>
  <c r="T226"/>
  <c r="T225"/>
  <c r="R226"/>
  <c r="R225"/>
  <c r="P226"/>
  <c r="P225"/>
  <c r="BK226"/>
  <c r="BK225"/>
  <c r="J225"/>
  <c r="J226"/>
  <c r="BE226"/>
  <c r="J104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7"/>
  <c r="BH217"/>
  <c r="BG217"/>
  <c r="BF217"/>
  <c r="T217"/>
  <c r="T216"/>
  <c r="R217"/>
  <c r="R216"/>
  <c r="P217"/>
  <c r="P216"/>
  <c r="BK217"/>
  <c r="BK216"/>
  <c r="J216"/>
  <c r="J217"/>
  <c r="BE217"/>
  <c r="J103"/>
  <c r="BI213"/>
  <c r="BH213"/>
  <c r="BG213"/>
  <c r="BF213"/>
  <c r="T213"/>
  <c r="R213"/>
  <c r="P213"/>
  <c r="BK213"/>
  <c r="J213"/>
  <c r="BE213"/>
  <c r="BI210"/>
  <c r="BH210"/>
  <c r="BG210"/>
  <c r="BF210"/>
  <c r="T210"/>
  <c r="T209"/>
  <c r="R210"/>
  <c r="R209"/>
  <c r="P210"/>
  <c r="P209"/>
  <c r="BK210"/>
  <c r="BK209"/>
  <c r="J209"/>
  <c r="J210"/>
  <c r="BE210"/>
  <c r="J102"/>
  <c r="BI205"/>
  <c r="BH205"/>
  <c r="BG205"/>
  <c r="BF205"/>
  <c r="T205"/>
  <c r="T204"/>
  <c r="R205"/>
  <c r="R204"/>
  <c r="P205"/>
  <c r="P204"/>
  <c r="BK205"/>
  <c r="BK204"/>
  <c r="J204"/>
  <c r="J205"/>
  <c r="BE205"/>
  <c r="J101"/>
  <c r="BI198"/>
  <c r="BH198"/>
  <c r="BG198"/>
  <c r="BF198"/>
  <c r="T198"/>
  <c r="R198"/>
  <c r="P198"/>
  <c r="BK198"/>
  <c r="J198"/>
  <c r="BE198"/>
  <c r="BI195"/>
  <c r="BH195"/>
  <c r="BG195"/>
  <c r="BF195"/>
  <c r="T195"/>
  <c r="R195"/>
  <c r="P195"/>
  <c r="BK195"/>
  <c r="J195"/>
  <c r="BE195"/>
  <c r="BI192"/>
  <c r="BH192"/>
  <c r="BG192"/>
  <c r="BF192"/>
  <c r="T192"/>
  <c r="T191"/>
  <c r="R192"/>
  <c r="R191"/>
  <c r="P192"/>
  <c r="P191"/>
  <c r="BK192"/>
  <c r="BK191"/>
  <c r="J191"/>
  <c r="J192"/>
  <c r="BE192"/>
  <c r="J100"/>
  <c r="BI189"/>
  <c r="BH189"/>
  <c r="BG189"/>
  <c r="BF189"/>
  <c r="T189"/>
  <c r="R189"/>
  <c r="P189"/>
  <c r="BK189"/>
  <c r="J189"/>
  <c r="BE189"/>
  <c r="BI186"/>
  <c r="BH186"/>
  <c r="BG186"/>
  <c r="BF186"/>
  <c r="T186"/>
  <c r="R186"/>
  <c r="P186"/>
  <c r="BK186"/>
  <c r="J186"/>
  <c r="BE186"/>
  <c r="BI183"/>
  <c r="BH183"/>
  <c r="BG183"/>
  <c r="BF183"/>
  <c r="T183"/>
  <c r="T182"/>
  <c r="R183"/>
  <c r="R182"/>
  <c r="P183"/>
  <c r="P182"/>
  <c r="BK183"/>
  <c r="BK182"/>
  <c r="J182"/>
  <c r="J183"/>
  <c r="BE183"/>
  <c r="J99"/>
  <c r="BI179"/>
  <c r="BH179"/>
  <c r="BG179"/>
  <c r="BF179"/>
  <c r="T179"/>
  <c r="R179"/>
  <c r="P179"/>
  <c r="BK179"/>
  <c r="J179"/>
  <c r="BE179"/>
  <c r="BI175"/>
  <c r="BH175"/>
  <c r="BG175"/>
  <c r="BF175"/>
  <c r="T175"/>
  <c r="R175"/>
  <c r="P175"/>
  <c r="BK175"/>
  <c r="J175"/>
  <c r="BE175"/>
  <c r="BI171"/>
  <c r="BH171"/>
  <c r="BG171"/>
  <c r="BF171"/>
  <c r="T171"/>
  <c r="R171"/>
  <c r="P171"/>
  <c r="BK171"/>
  <c r="J171"/>
  <c r="BE171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57"/>
  <c r="BH157"/>
  <c r="BG157"/>
  <c r="BF157"/>
  <c r="T157"/>
  <c r="R157"/>
  <c r="P157"/>
  <c r="BK157"/>
  <c r="J157"/>
  <c r="BE157"/>
  <c r="BI154"/>
  <c r="BH154"/>
  <c r="BG154"/>
  <c r="BF154"/>
  <c r="T154"/>
  <c r="R154"/>
  <c r="P154"/>
  <c r="BK154"/>
  <c r="J154"/>
  <c r="BE154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37"/>
  <c r="BH137"/>
  <c r="BG137"/>
  <c r="BF137"/>
  <c r="T137"/>
  <c r="R137"/>
  <c r="P137"/>
  <c r="BK137"/>
  <c r="J137"/>
  <c r="BE137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8"/>
  <c r="F37"/>
  <c i="1" r="BD97"/>
  <c i="4" r="BH128"/>
  <c r="F36"/>
  <c i="1" r="BC97"/>
  <c i="4" r="BG128"/>
  <c r="F35"/>
  <c i="1" r="BB97"/>
  <c i="4" r="BF128"/>
  <c r="J34"/>
  <c i="1" r="AW97"/>
  <c i="4" r="F34"/>
  <c i="1" r="BA97"/>
  <c i="4" r="T128"/>
  <c r="T127"/>
  <c r="T126"/>
  <c r="T125"/>
  <c r="R128"/>
  <c r="R127"/>
  <c r="R126"/>
  <c r="R125"/>
  <c r="P128"/>
  <c r="P127"/>
  <c r="P126"/>
  <c r="P125"/>
  <c i="1" r="AU97"/>
  <c i="4" r="BK128"/>
  <c r="BK127"/>
  <c r="J127"/>
  <c r="BK126"/>
  <c r="J126"/>
  <c r="BK125"/>
  <c r="J125"/>
  <c r="J96"/>
  <c r="J30"/>
  <c i="1" r="AG97"/>
  <c i="4" r="J128"/>
  <c r="BE128"/>
  <c r="J33"/>
  <c i="1" r="AV97"/>
  <c i="4" r="F33"/>
  <c i="1" r="AZ97"/>
  <c i="4" r="J98"/>
  <c r="J97"/>
  <c r="J121"/>
  <c r="F121"/>
  <c r="F119"/>
  <c r="E117"/>
  <c r="J91"/>
  <c r="F91"/>
  <c r="F89"/>
  <c r="E87"/>
  <c r="J39"/>
  <c r="J24"/>
  <c r="E24"/>
  <c r="J122"/>
  <c r="J92"/>
  <c r="J23"/>
  <c r="J18"/>
  <c r="E18"/>
  <c r="F122"/>
  <c r="F92"/>
  <c r="J17"/>
  <c r="J12"/>
  <c r="J119"/>
  <c r="J89"/>
  <c r="E7"/>
  <c r="E115"/>
  <c r="E85"/>
  <c i="3" r="J37"/>
  <c r="J36"/>
  <c i="1" r="AY96"/>
  <c i="3" r="J35"/>
  <c i="1" r="AX96"/>
  <c i="3"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0"/>
  <c r="BH200"/>
  <c r="BG200"/>
  <c r="BF200"/>
  <c r="T200"/>
  <c r="T199"/>
  <c r="R200"/>
  <c r="R199"/>
  <c r="P200"/>
  <c r="P199"/>
  <c r="BK200"/>
  <c r="BK199"/>
  <c r="J199"/>
  <c r="J200"/>
  <c r="BE200"/>
  <c r="J103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1"/>
  <c r="BH191"/>
  <c r="BG191"/>
  <c r="BF191"/>
  <c r="T191"/>
  <c r="T190"/>
  <c r="R191"/>
  <c r="R190"/>
  <c r="P191"/>
  <c r="P190"/>
  <c r="BK191"/>
  <c r="BK190"/>
  <c r="J190"/>
  <c r="J191"/>
  <c r="BE191"/>
  <c r="J102"/>
  <c r="BI186"/>
  <c r="BH186"/>
  <c r="BG186"/>
  <c r="BF186"/>
  <c r="T186"/>
  <c r="R186"/>
  <c r="P186"/>
  <c r="BK186"/>
  <c r="J186"/>
  <c r="BE186"/>
  <c r="BI182"/>
  <c r="BH182"/>
  <c r="BG182"/>
  <c r="BF182"/>
  <c r="T182"/>
  <c r="T181"/>
  <c r="R182"/>
  <c r="R181"/>
  <c r="P182"/>
  <c r="P181"/>
  <c r="BK182"/>
  <c r="BK181"/>
  <c r="J181"/>
  <c r="J182"/>
  <c r="BE182"/>
  <c r="J101"/>
  <c r="BI179"/>
  <c r="BH179"/>
  <c r="BG179"/>
  <c r="BF179"/>
  <c r="T179"/>
  <c r="T178"/>
  <c r="R179"/>
  <c r="R178"/>
  <c r="P179"/>
  <c r="P178"/>
  <c r="BK179"/>
  <c r="BK178"/>
  <c r="J178"/>
  <c r="J179"/>
  <c r="BE179"/>
  <c r="J100"/>
  <c r="BI175"/>
  <c r="BH175"/>
  <c r="BG175"/>
  <c r="BF175"/>
  <c r="T175"/>
  <c r="R175"/>
  <c r="P175"/>
  <c r="BK175"/>
  <c r="J175"/>
  <c r="BE175"/>
  <c r="BI172"/>
  <c r="BH172"/>
  <c r="BG172"/>
  <c r="BF172"/>
  <c r="T172"/>
  <c r="R172"/>
  <c r="P172"/>
  <c r="BK172"/>
  <c r="J172"/>
  <c r="BE172"/>
  <c r="BI169"/>
  <c r="BH169"/>
  <c r="BG169"/>
  <c r="BF169"/>
  <c r="T169"/>
  <c r="T168"/>
  <c r="R169"/>
  <c r="R168"/>
  <c r="P169"/>
  <c r="P168"/>
  <c r="BK169"/>
  <c r="BK168"/>
  <c r="J168"/>
  <c r="J169"/>
  <c r="BE169"/>
  <c r="J99"/>
  <c r="BI164"/>
  <c r="BH164"/>
  <c r="BG164"/>
  <c r="BF164"/>
  <c r="T164"/>
  <c r="R164"/>
  <c r="P164"/>
  <c r="BK164"/>
  <c r="J164"/>
  <c r="BE164"/>
  <c r="BI160"/>
  <c r="BH160"/>
  <c r="BG160"/>
  <c r="BF160"/>
  <c r="T160"/>
  <c r="R160"/>
  <c r="P160"/>
  <c r="BK160"/>
  <c r="J160"/>
  <c r="BE160"/>
  <c r="BI156"/>
  <c r="BH156"/>
  <c r="BG156"/>
  <c r="BF156"/>
  <c r="T156"/>
  <c r="R156"/>
  <c r="P156"/>
  <c r="BK156"/>
  <c r="J156"/>
  <c r="BE156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F37"/>
  <c i="1" r="BD96"/>
  <c i="3" r="BH126"/>
  <c r="F36"/>
  <c i="1" r="BC96"/>
  <c i="3" r="BG126"/>
  <c r="F35"/>
  <c i="1" r="BB96"/>
  <c i="3" r="BF126"/>
  <c r="J34"/>
  <c i="1" r="AW96"/>
  <c i="3" r="F34"/>
  <c i="1" r="BA96"/>
  <c i="3" r="T126"/>
  <c r="T125"/>
  <c r="T124"/>
  <c r="T123"/>
  <c r="R126"/>
  <c r="R125"/>
  <c r="R124"/>
  <c r="R123"/>
  <c r="P126"/>
  <c r="P125"/>
  <c r="P124"/>
  <c r="P123"/>
  <c i="1" r="AU96"/>
  <c i="3" r="BK126"/>
  <c r="BK125"/>
  <c r="J125"/>
  <c r="BK124"/>
  <c r="J124"/>
  <c r="BK123"/>
  <c r="J123"/>
  <c r="J96"/>
  <c r="J30"/>
  <c i="1" r="AG96"/>
  <c i="3" r="J126"/>
  <c r="BE126"/>
  <c r="J33"/>
  <c i="1" r="AV96"/>
  <c i="3" r="F33"/>
  <c i="1" r="AZ96"/>
  <c i="3" r="J98"/>
  <c r="J97"/>
  <c r="J119"/>
  <c r="F119"/>
  <c r="F117"/>
  <c r="E115"/>
  <c r="J91"/>
  <c r="F91"/>
  <c r="F89"/>
  <c r="E87"/>
  <c r="J39"/>
  <c r="J24"/>
  <c r="E24"/>
  <c r="J120"/>
  <c r="J92"/>
  <c r="J23"/>
  <c r="J18"/>
  <c r="E18"/>
  <c r="F120"/>
  <c r="F92"/>
  <c r="J17"/>
  <c r="J12"/>
  <c r="J117"/>
  <c r="J89"/>
  <c r="E7"/>
  <c r="E113"/>
  <c r="E85"/>
  <c i="2" r="J37"/>
  <c r="J36"/>
  <c i="1" r="AY95"/>
  <c i="2" r="J35"/>
  <c i="1" r="AX95"/>
  <c i="2"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2"/>
  <c r="BH182"/>
  <c r="BG182"/>
  <c r="BF182"/>
  <c r="T182"/>
  <c r="R182"/>
  <c r="P182"/>
  <c r="BK182"/>
  <c r="J182"/>
  <c r="BE182"/>
  <c r="BI179"/>
  <c r="BH179"/>
  <c r="BG179"/>
  <c r="BF179"/>
  <c r="T179"/>
  <c r="R179"/>
  <c r="P179"/>
  <c r="BK179"/>
  <c r="J179"/>
  <c r="BE179"/>
  <c r="BI176"/>
  <c r="BH176"/>
  <c r="BG176"/>
  <c r="BF176"/>
  <c r="T176"/>
  <c r="T175"/>
  <c r="R176"/>
  <c r="R175"/>
  <c r="P176"/>
  <c r="P175"/>
  <c r="BK176"/>
  <c r="BK175"/>
  <c r="J175"/>
  <c r="J176"/>
  <c r="BE176"/>
  <c r="J99"/>
  <c r="BI172"/>
  <c r="BH172"/>
  <c r="BG172"/>
  <c r="BF172"/>
  <c r="T172"/>
  <c r="R172"/>
  <c r="P172"/>
  <c r="BK172"/>
  <c r="J172"/>
  <c r="BE172"/>
  <c r="BI169"/>
  <c r="BH169"/>
  <c r="BG169"/>
  <c r="BF169"/>
  <c r="T169"/>
  <c r="R169"/>
  <c r="P169"/>
  <c r="BK169"/>
  <c r="J169"/>
  <c r="BE169"/>
  <c r="BI166"/>
  <c r="BH166"/>
  <c r="BG166"/>
  <c r="BF166"/>
  <c r="T166"/>
  <c r="R166"/>
  <c r="P166"/>
  <c r="BK166"/>
  <c r="J166"/>
  <c r="BE166"/>
  <c r="BI163"/>
  <c r="BH163"/>
  <c r="BG163"/>
  <c r="BF163"/>
  <c r="T163"/>
  <c r="R163"/>
  <c r="P163"/>
  <c r="BK163"/>
  <c r="J163"/>
  <c r="BE163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5"/>
  <c r="BH125"/>
  <c r="BG125"/>
  <c r="BF125"/>
  <c r="T125"/>
  <c r="R125"/>
  <c r="P125"/>
  <c r="BK125"/>
  <c r="J125"/>
  <c r="BE125"/>
  <c r="BI122"/>
  <c r="F37"/>
  <c i="1" r="BD95"/>
  <c i="2" r="BH122"/>
  <c r="F36"/>
  <c i="1" r="BC95"/>
  <c i="2" r="BG122"/>
  <c r="F35"/>
  <c i="1" r="BB95"/>
  <c i="2" r="BF122"/>
  <c r="J34"/>
  <c i="1" r="AW95"/>
  <c i="2" r="F34"/>
  <c i="1" r="BA95"/>
  <c i="2" r="T122"/>
  <c r="T121"/>
  <c r="T120"/>
  <c r="T119"/>
  <c r="R122"/>
  <c r="R121"/>
  <c r="R120"/>
  <c r="R119"/>
  <c r="P122"/>
  <c r="P121"/>
  <c r="P120"/>
  <c r="P119"/>
  <c i="1" r="AU95"/>
  <c i="2" r="BK122"/>
  <c r="BK121"/>
  <c r="J121"/>
  <c r="BK120"/>
  <c r="J120"/>
  <c r="BK119"/>
  <c r="J119"/>
  <c r="J96"/>
  <c r="J30"/>
  <c i="1" r="AG95"/>
  <c i="2" r="J122"/>
  <c r="BE122"/>
  <c r="J33"/>
  <c i="1" r="AV95"/>
  <c i="2" r="F33"/>
  <c i="1" r="AZ95"/>
  <c i="2" r="J98"/>
  <c r="J97"/>
  <c r="J115"/>
  <c r="F115"/>
  <c r="F113"/>
  <c r="E111"/>
  <c r="J91"/>
  <c r="F91"/>
  <c r="F89"/>
  <c r="E87"/>
  <c r="J39"/>
  <c r="J24"/>
  <c r="E24"/>
  <c r="J116"/>
  <c r="J92"/>
  <c r="J23"/>
  <c r="J18"/>
  <c r="E18"/>
  <c r="F116"/>
  <c r="F92"/>
  <c r="J17"/>
  <c r="J12"/>
  <c r="J113"/>
  <c r="J89"/>
  <c r="E7"/>
  <c r="E109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8"/>
  <c r="AN98"/>
  <c r="AT97"/>
  <c r="AN97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<sst xmlns="http://schemas.openxmlformats.org/spreadsheetml/2006/main">
  <si>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</si>
  <si>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</si>
  <si>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</si>
  <si>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</si>
  <si>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</si>
  <si>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{2098bf66-d8de-4ace-96e7-d02e205cf572}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</si>
  <si>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</si>
  <si>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</si>
  <si>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</si>
  <si>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</si>
  <si>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</si>
  <si>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</si>
  <si>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</si>
  <si>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</si>
  <si>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223432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</si>
  <si>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</si>
  <si>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</si>
  <si>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VN Žádlovice - oprava rozdělovacího objektu a odtěžení</t>
  </si>
  <si>
    <t>KSO:</t>
  </si>
  <si>
    <t>CC-CZ:</t>
  </si>
  <si>
    <t>Místo:</t>
  </si>
  <si>
    <t>Olomoucký kraj</t>
  </si>
  <si>
    <t>Datum:</t>
  </si>
  <si>
    <t>20. 3. 2020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</si>
  <si>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</si>
  <si>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</si>
  <si>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</si>
  <si>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</si>
  <si>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</si>
  <si>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</si>
  <si>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</si>
  <si>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</si>
  <si>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</si>
  <si>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PM, s.p. - Ing. Šefčíková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</si>
  <si>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</si>
  <si>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</si>
  <si>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</si>
  <si>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</si>
  <si>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</si>
  <si>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</si>
  <si>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</si>
  <si>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</si>
  <si>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</si>
  <si>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</si>
  <si>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</si>
  <si>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</si>
  <si>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</si>
  <si>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</si>
  <si>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</si>
  <si>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</si>
  <si>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</si>
  <si>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</si>
  <si>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</si>
  <si>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</si>
  <si>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</si>
  <si>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</si>
  <si>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</si>
  <si>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</si>
  <si>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</si>
  <si>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</si>
  <si>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</si>
  <si>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</si>
  <si>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</si>
  <si>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</si>
  <si>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</si>
  <si>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</si>
  <si>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</si>
  <si>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</si>
  <si>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</si>
  <si>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</si>
  <si>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</si>
  <si>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</si>
  <si>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</si>
  <si>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</si>
  <si>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</si>
  <si>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</si>
  <si>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</si>
  <si>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</si>
  <si>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</si>
  <si>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</si>
  <si>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</si>
  <si>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</si>
  <si>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</si>
  <si>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</si>
  <si>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Odtěžení sedimentů</t>
  </si>
  <si>
    <t>STA</t>
  </si>
  <si>
    <t>1</t>
  </si>
  <si>
    <t>{9007c450-5ea6-48ea-b918-9b2b1aa9d4a0}</t>
  </si>
  <si>
    <t>2</t>
  </si>
  <si>
    <t>SO 02</t>
  </si>
  <si>
    <t>Oprava přelivu do nádrže</t>
  </si>
  <si>
    <t>{4594a2fe-582c-45a7-babc-99b108db5c67}</t>
  </si>
  <si>
    <t>SO 03</t>
  </si>
  <si>
    <t>Oprava rozdělovacího objektu</t>
  </si>
  <si>
    <t>{d284c5f1-5059-4c53-aead-f4e30cdd9c1d}</t>
  </si>
  <si>
    <t>SO 04</t>
  </si>
  <si>
    <t>Oprava oplocení</t>
  </si>
  <si>
    <t>{2318b340-dcf1-4b68-aea9-631eeafa7e4d}</t>
  </si>
  <si>
    <t>KRYCÍ LIST SOUPISU PRACÍ</t>
  </si>
  <si>
    <t>Objekt:</t>
  </si>
  <si>
    <t>SO 01 - Odtěžení sedimentů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</si>
  <si>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</si>
  <si>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</si>
  <si>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</si>
  <si>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</si>
  <si>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</si>
  <si>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</si>
  <si>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</si>
  <si>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</si>
  <si>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</si>
  <si>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</si>
  <si>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</si>
  <si>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</si>
  <si>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</si>
  <si>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</si>
  <si>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</si>
  <si>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</si>
  <si>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</si>
  <si>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</si>
  <si>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</si>
  <si>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</si>
  <si>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</si>
  <si>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</si>
  <si>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</si>
  <si>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</si>
  <si>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</si>
  <si>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</si>
  <si>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111101102</t>
  </si>
  <si>
    <t>Odstranění travin z celkové plochy do 1 ha</t>
  </si>
  <si>
    <t>ha</t>
  </si>
  <si>
    <t>CS ÚRS 2016 01</t>
  </si>
  <si>
    <t>4</t>
  </si>
  <si>
    <t>-739492985</t>
  </si>
  <si>
    <t>PP</t>
  </si>
  <si>
    <t>Odstranění travin a rákosu travin, při celkové ploše přes 0,1 do 1 ha</t>
  </si>
  <si>
    <t>VV</t>
  </si>
  <si>
    <t>44*22/10000</t>
  </si>
  <si>
    <t>111201101</t>
  </si>
  <si>
    <t>Odstranění křovin a stromů průměru kmene do 100 mm i s kořeny z celkové plochy do 1000 m2</t>
  </si>
  <si>
    <t>m2</t>
  </si>
  <si>
    <t>-1472290072</t>
  </si>
  <si>
    <t>Odstranění křovin a stromů s odstraněním kořenů průměru kmene do 100 mm do sklonu terénu 1 : 5, při celkové ploše do 1 000 m2</t>
  </si>
  <si>
    <t>P</t>
  </si>
  <si>
    <t>Poznámka k položce:_x000d_
pařezové výmladky v sedimentační nádrži</t>
  </si>
  <si>
    <t>10*2*2</t>
  </si>
  <si>
    <t>3</t>
  </si>
  <si>
    <t>111201401</t>
  </si>
  <si>
    <t>Spálení křovin a stromů průměru kmene do 100 mm</t>
  </si>
  <si>
    <t>CS ÚRS 2019 01</t>
  </si>
  <si>
    <t>-240817698</t>
  </si>
  <si>
    <t xml:space="preserve">Spálení odstraněných křovin a stromů na hromadách  průměru kmene do 100 mm pro jakoukoliv plochu</t>
  </si>
  <si>
    <t>112201102</t>
  </si>
  <si>
    <t>Odstranění pařezů D do 500 mm</t>
  </si>
  <si>
    <t>kus</t>
  </si>
  <si>
    <t>898417709</t>
  </si>
  <si>
    <t>Odstranění pařezů s jejich vykopáním, vytrháním nebo odstřelením, s přesekáním kořenů průměru přes 300 do 500 mm</t>
  </si>
  <si>
    <t>5</t>
  </si>
  <si>
    <t>1122012R</t>
  </si>
  <si>
    <t>Likvidace pařezů dle platné legislativy vč. naložení, přesunu a uložení</t>
  </si>
  <si>
    <t>-448098917</t>
  </si>
  <si>
    <t>Odřezání nebo odsekání pařezů v úrovni přilehlého území s vykopávkou potřebného pracovního prostoru a s jeho zahrnutím výkopkem pro všechny sklony území, průměru přes 700 mm
vč. případného poplatku za uložení</t>
  </si>
  <si>
    <t>6</t>
  </si>
  <si>
    <t>115101221</t>
  </si>
  <si>
    <t>Čerpání vody na dopravní výšku do 25 m průměrný přítok do 500 l/min</t>
  </si>
  <si>
    <t>hod</t>
  </si>
  <si>
    <t>-1125223396</t>
  </si>
  <si>
    <t>Čerpání vody na dopravní výšku přes 10 do 25 m s uvažovaným průměrným přítokem do 500 l/min</t>
  </si>
  <si>
    <t>15*8</t>
  </si>
  <si>
    <t>7</t>
  </si>
  <si>
    <t>115101321</t>
  </si>
  <si>
    <t>Pohotovost čerpací soupravy pro dopravní výšku do 25 m do 500 l/min</t>
  </si>
  <si>
    <t>den</t>
  </si>
  <si>
    <t>-1376590214</t>
  </si>
  <si>
    <t>Pohotovost záložní čerpací soupravy pro dopravní výšku přes 10 do 25 m s uvažovaným průměrným přítokem do 500 l/min</t>
  </si>
  <si>
    <t>8</t>
  </si>
  <si>
    <t>122703601</t>
  </si>
  <si>
    <t>Odstranění nánosů při únosnosti dna přes 0,15 do 40 kPa</t>
  </si>
  <si>
    <t>m3</t>
  </si>
  <si>
    <t>-596533736</t>
  </si>
  <si>
    <t>Odstranění nánosů z vypuštěných vodních nádrží nebo rybníků s uložením do hromad na vzdálenost do 20 m ve výkopišti při únosnosti dna přes 15 kPa do 40 kPa</t>
  </si>
  <si>
    <t>9</t>
  </si>
  <si>
    <t>129103101</t>
  </si>
  <si>
    <t>Čištění otevřených koryt vodotečí š dna do 5 m hl do 2,5 m v hornině tř. 1 a 2</t>
  </si>
  <si>
    <t>-93925465</t>
  </si>
  <si>
    <t>Čištění otevřených koryt vodotečí s přehozením rozpojeného nánosu do 3 m nebo s naložením na dopravní prostředek při šířce původního dna do 5 m a hloubce koryta do 2,5 m v horninách tř. 1 a 2</t>
  </si>
  <si>
    <t>33,94+38,49-3*2*0,1-3*0,5*0,1</t>
  </si>
  <si>
    <t>10</t>
  </si>
  <si>
    <t>952904121</t>
  </si>
  <si>
    <t>Čištění mostních objektů - ruční odstranění nánosů z otvorů v do 1,5 m</t>
  </si>
  <si>
    <t>1011682723</t>
  </si>
  <si>
    <t>Čištění mostních objektů odstranění nánosů z otvorů ručně, světlé výšky otvoru do 1,5 m</t>
  </si>
  <si>
    <t>3*2*0,1+3*0,5*0,1</t>
  </si>
  <si>
    <t>11</t>
  </si>
  <si>
    <t>162201102</t>
  </si>
  <si>
    <t>Vodorovné přemístění do 50 m výkopku/sypaniny z horniny tř. 1 až 4</t>
  </si>
  <si>
    <t>CS ÚRS 2016 02</t>
  </si>
  <si>
    <t>-612365770</t>
  </si>
  <si>
    <t>Vodorovné přemístění výkopku nebo sypaniny po suchu na obvyklém dopravním prostředku, bez naložení výkopku, avšak se složením bez rozhrnutí z horniny tř. 1 až 4 na vzdálenost přes 20 do 50 m</t>
  </si>
  <si>
    <t>Poznámka k položce:_x000d_
na meziskládku v areálu sedimentační nádrže pro odvodnění</t>
  </si>
  <si>
    <t>1162,84+71,68+0,75</t>
  </si>
  <si>
    <t>12</t>
  </si>
  <si>
    <t>162701105</t>
  </si>
  <si>
    <t>Vodorovné přemístění do 10000 m výkopku/sypaniny z horniny tř. 1 až 4</t>
  </si>
  <si>
    <t>274783375</t>
  </si>
  <si>
    <t>Vodorovné přemístění výkopku nebo sypaniny po suchu na obvyklém dopravním prostředku, bez naložení výkopku, avšak se složením bez rozhrnutí z horniny tř. 1 až 4 na vzdálenost přes 9 000 do 10 000 m</t>
  </si>
  <si>
    <t>13</t>
  </si>
  <si>
    <t>162701109</t>
  </si>
  <si>
    <t>Příplatek k vodorovnému přemístění výkopku/sypaniny z horniny tř. 1 až 4 ZKD 1000 m přes 10000 m</t>
  </si>
  <si>
    <t>-1553680062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</si>
  <si>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</si>
  <si>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Poznámka k položce:_x000d_
skládka Medlov</t>
  </si>
  <si>
    <t>10*1235,27</t>
  </si>
  <si>
    <t>14</t>
  </si>
  <si>
    <t>167101102</t>
  </si>
  <si>
    <t>Nakládání výkopku z hornin tř. 1 až 4 přes 100 m3</t>
  </si>
  <si>
    <t>636781123</t>
  </si>
  <si>
    <t>Nakládání, skládání a překládání neulehlého výkopku nebo sypaniny nakládání, množství přes 100 m3, z hornin tř. 1 až 4</t>
  </si>
  <si>
    <t>171201211</t>
  </si>
  <si>
    <t>Poplatek za uložení odpadu ze sypaniny na skládce (skládkovné)</t>
  </si>
  <si>
    <t>t</t>
  </si>
  <si>
    <t>1388009692</t>
  </si>
  <si>
    <t>Uložení sypaniny poplatek za uložení sypaniny na skládce (skládkovné)</t>
  </si>
  <si>
    <t>1235,27*1,8</t>
  </si>
  <si>
    <t>16</t>
  </si>
  <si>
    <t>181111111</t>
  </si>
  <si>
    <t>Plošná úprava terénu do 500 m2 zemina tř 1 až 4 nerovnosti do 100 mm v rovinně a svahu do 1:5</t>
  </si>
  <si>
    <t>-1876868205</t>
  </si>
  <si>
    <t>Plošná úprava terénu v zemině tř. 1 až 4 s urovnáním povrchu bez doplnění ornice souvislé plochy do 500 m2 při nerovnostech terénu přes 50 do 100 mm v rovině nebo na svahu do 1:5</t>
  </si>
  <si>
    <t>53,18+73,03</t>
  </si>
  <si>
    <t>17</t>
  </si>
  <si>
    <t>181411122</t>
  </si>
  <si>
    <t>Založení lučního trávníku výsevem plochy do 1000 m2 ve svahu do 1:2</t>
  </si>
  <si>
    <t>-1375625263</t>
  </si>
  <si>
    <t>Založení trávníku na půdě předem připravené plochy do 1000 m2 výsevem včetně utažení lučního na svahu přes 1:5 do 1:2</t>
  </si>
  <si>
    <t>111,35+70,67</t>
  </si>
  <si>
    <t>18</t>
  </si>
  <si>
    <t>M</t>
  </si>
  <si>
    <t>00572474</t>
  </si>
  <si>
    <t>osivo směs travní krajinná-svahová</t>
  </si>
  <si>
    <t>kg</t>
  </si>
  <si>
    <t>1696974026</t>
  </si>
  <si>
    <t>182,02*0,015 'Přepočtené koeficientem množství</t>
  </si>
  <si>
    <t>19</t>
  </si>
  <si>
    <t>182101101</t>
  </si>
  <si>
    <t>Svahování v zářezech v hornině tř. 1 až 4</t>
  </si>
  <si>
    <t>CS ÚRS 2017 01</t>
  </si>
  <si>
    <t>-1691776703</t>
  </si>
  <si>
    <t>Svahování trvalých svahů do projektovaných profilů s potřebným přemístěním výkopku při svahování v zářezech v hornině tř. 1 až 4</t>
  </si>
  <si>
    <t>212,13+75,33</t>
  </si>
  <si>
    <t>OST</t>
  </si>
  <si>
    <t>Ostatní</t>
  </si>
  <si>
    <t>20</t>
  </si>
  <si>
    <t>R1</t>
  </si>
  <si>
    <t>Zařízení staveniště</t>
  </si>
  <si>
    <t>soubor</t>
  </si>
  <si>
    <t>512</t>
  </si>
  <si>
    <t>834233399</t>
  </si>
  <si>
    <t>Poznámka k položce:_x000d_
veškeré náklady spojené s vybudováním, provozem a odstraněním zařízení staveniště</t>
  </si>
  <si>
    <t>30</t>
  </si>
  <si>
    <t>R9</t>
  </si>
  <si>
    <t>Havarijní plán</t>
  </si>
  <si>
    <t>soub.</t>
  </si>
  <si>
    <t>-513103655</t>
  </si>
  <si>
    <t xml:space="preserve">"zpracování havarijního plánu zhotovitelem a jeho schválení" 1 </t>
  </si>
  <si>
    <t>31</t>
  </si>
  <si>
    <t>R10</t>
  </si>
  <si>
    <t>Rozbor sedimentů pro uložení na skládku</t>
  </si>
  <si>
    <t>225437105</t>
  </si>
  <si>
    <t>Rozbor sedimentů pro uložen na skládku</t>
  </si>
  <si>
    <t>"provedení rozborů nutných pro uložení na skládku zhotovitelem" 1</t>
  </si>
  <si>
    <t>R12</t>
  </si>
  <si>
    <t>Dopravní značení vč. projednání</t>
  </si>
  <si>
    <t>-1167965133</t>
  </si>
  <si>
    <t>22</t>
  </si>
  <si>
    <t>R2</t>
  </si>
  <si>
    <t>Vytyčení inženýrských sítí</t>
  </si>
  <si>
    <t>-1187903718</t>
  </si>
  <si>
    <t>Vytyčení všech podzemních inženýrských sítí na staveništi + ověření průběhu souběžného vodovodu v ř. km 0,799 - 0,815 min. 2 kopanými sondami</t>
  </si>
  <si>
    <t>23</t>
  </si>
  <si>
    <t>R3</t>
  </si>
  <si>
    <t>Uvedení dotčených ploch a komunikací do původního stavu - urovnání, osetí, oprava výtluků apod.</t>
  </si>
  <si>
    <t>636703664</t>
  </si>
  <si>
    <t>24</t>
  </si>
  <si>
    <t>R4</t>
  </si>
  <si>
    <t>Odlov a záchranný transfer ryb a vodních živočichů</t>
  </si>
  <si>
    <t>-98903205</t>
  </si>
  <si>
    <t>25</t>
  </si>
  <si>
    <t>R5</t>
  </si>
  <si>
    <t>Zřízení sjezdu a manipulační plochy v nádrži</t>
  </si>
  <si>
    <t>-1318412099</t>
  </si>
  <si>
    <t>26</t>
  </si>
  <si>
    <t>R6</t>
  </si>
  <si>
    <t>Průběžné čištění komunikací</t>
  </si>
  <si>
    <t>436079439</t>
  </si>
  <si>
    <t>27</t>
  </si>
  <si>
    <t>R7</t>
  </si>
  <si>
    <t>Podepření mostu pro pojezd stavební mechanizací</t>
  </si>
  <si>
    <t>942069144</t>
  </si>
  <si>
    <t>28</t>
  </si>
  <si>
    <t>R8</t>
  </si>
  <si>
    <t>Odvoz a likvidace veškerých odpadů vzniklých v rámci stavby v souladu se zákonem č. 185/2001. Sb., o odpadech vč. poplatků</t>
  </si>
  <si>
    <t>-1675584308</t>
  </si>
  <si>
    <t>Poznámka k položce:_x000d_
vč. odřezu z pařezů</t>
  </si>
  <si>
    <t>29</t>
  </si>
  <si>
    <t>012303000</t>
  </si>
  <si>
    <t>Geodetické práce po výstavbě</t>
  </si>
  <si>
    <t>1024</t>
  </si>
  <si>
    <t>-1395618404</t>
  </si>
  <si>
    <t>Poznámka k položce:_x000d_
zaměření pat svahů, horní hrany opevnění a břehových hran sedimentační nádrže i obou přítoků</t>
  </si>
  <si>
    <t>SO 02 - Oprava přelivu do nádrže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</si>
  <si>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</si>
  <si>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</si>
  <si>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</si>
  <si>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</si>
  <si>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111211131</t>
  </si>
  <si>
    <t>Spálení listnatého klestu se snášením D do 30 cm ve svahu do 1:3</t>
  </si>
  <si>
    <t>763494921</t>
  </si>
  <si>
    <t xml:space="preserve">Pálení větví stromů se snášením na hromady  listnatých v rovině nebo ve svahu do 1:3, průměru kmene do 30 cm</t>
  </si>
  <si>
    <t>111211132</t>
  </si>
  <si>
    <t>Spálení listnatého klestu se snášením D přes 30 cm ve svahu do 1:3</t>
  </si>
  <si>
    <t>-707467582</t>
  </si>
  <si>
    <t xml:space="preserve">Pálení větví stromů se snášením na hromady  listnatých v rovině nebo ve svahu do 1:3, průměru kmene přes 30 cm</t>
  </si>
  <si>
    <t>112101101</t>
  </si>
  <si>
    <t>Odstranění stromů listnatých průměru kmene do 300 mm</t>
  </si>
  <si>
    <t>557511304</t>
  </si>
  <si>
    <t>Odstranění stromů s odřezáním kmene a s odvětvením listnatých, průměru kmene přes 100 do 300 mm</t>
  </si>
  <si>
    <t>112101102</t>
  </si>
  <si>
    <t>Odstranění stromů listnatých průměru kmene do 500 mm</t>
  </si>
  <si>
    <t>1448451165</t>
  </si>
  <si>
    <t>Odstranění stromů s odřezáním kmene a s odvětvením listnatých, průměru kmene přes 300 do 500 mm</t>
  </si>
  <si>
    <t>112201101</t>
  </si>
  <si>
    <t>Odstranění pařezů D do 300 mm</t>
  </si>
  <si>
    <t>-771002828</t>
  </si>
  <si>
    <t xml:space="preserve">Odstranění pařezů  s jejich vykopáním, vytrháním nebo odstřelením, s přesekáním kořenů průměru přes 100 do 300 mm</t>
  </si>
  <si>
    <t>-1649975671</t>
  </si>
  <si>
    <t>1566985811</t>
  </si>
  <si>
    <t>115101201</t>
  </si>
  <si>
    <t>Čerpání vody na dopravní výšku do 10 m průměrný přítok do 500 l/min</t>
  </si>
  <si>
    <t>981677011</t>
  </si>
  <si>
    <t>Čerpání vody na dopravní výšku do 10 m s uvažovaným průměrným přítokem do 500 l/min</t>
  </si>
  <si>
    <t>Poznámka k položce:_x000d_
čerpání průsaků z ohrázovaného prostoru</t>
  </si>
  <si>
    <t>5*8</t>
  </si>
  <si>
    <t>115101301</t>
  </si>
  <si>
    <t>Pohotovost čerpací soupravy pro dopravní výšku do 10 m přítok do 500 l/min</t>
  </si>
  <si>
    <t>-125701577</t>
  </si>
  <si>
    <t>Pohotovost záložní čerpací soupravy pro dopravní výšku do 10 m s uvažovaným průměrným přítokem do 500 l/min</t>
  </si>
  <si>
    <t>127101401</t>
  </si>
  <si>
    <t>Hloubení rýh pod vodou objem do 1000 m3 v hornině tř. 1 a 2</t>
  </si>
  <si>
    <t>-334043732</t>
  </si>
  <si>
    <t xml:space="preserve">Hloubení rýh pod vodou  v hloubce do 5 m pod projektem stanovenou pracovní hladinou vody, pro nábřežní zdi, patky, záhozy, prahy, podélné a příčné zpevnění atd. pod obrysem výkopu množství do 1 000 m3 horniny tř. 1 a 2</t>
  </si>
  <si>
    <t>2,4*0,8*0,6</t>
  </si>
  <si>
    <t>131101101</t>
  </si>
  <si>
    <t>Hloubení jam nezapažených v hornině tř. 1 a 2 objemu do 100 m3</t>
  </si>
  <si>
    <t>589582558</t>
  </si>
  <si>
    <t>Hloubení nezapažených jam a zářezů s urovnáním dna do předepsaného profilu a spádu v horninách tř. 1 a 2 do 100 m3</t>
  </si>
  <si>
    <t>2*2,19*1,3*0,1+2*(3,53-2,19)*1,3/2*0,1</t>
  </si>
  <si>
    <t>171103101</t>
  </si>
  <si>
    <t>Zemní hrázky melioračních kanálů z horniny tř. 1 až 4 - zřízení a rozebrání</t>
  </si>
  <si>
    <t>-1009040540</t>
  </si>
  <si>
    <t>Zemní hrázky přívodních a odpadních melioračních kanálů zhutňované po vrstvách tloušťky 200 mm, s přemístěním sypaniny do 20 m nebo s jejím přehozením do 3 m z hornin tř. 1 až 4</t>
  </si>
  <si>
    <t>Poznámka k položce:_x000d_
dočasná hrázka v nádrži pod přelivem, z výkopového materiálu, popř. s utěsnění PVC fólií apod.</t>
  </si>
  <si>
    <t>14*(2,5+0,5)/2*1</t>
  </si>
  <si>
    <t>174101101</t>
  </si>
  <si>
    <t>Zásyp jam, šachet rýh nebo kolem objektů sypaninou se zhutněním</t>
  </si>
  <si>
    <t>-164752805</t>
  </si>
  <si>
    <t xml:space="preserve">Zásyp sypaninou z jakékoliv horniny  s uložením výkopku ve vrstvách se zhutněním jam, šachet, rýh nebo kolem objektů v těchto vykopávkách</t>
  </si>
  <si>
    <t>Poznámka k položce:_x000d_
podsyp pod rovnaninu</t>
  </si>
  <si>
    <t>1,152+0,744</t>
  </si>
  <si>
    <t>694736767</t>
  </si>
  <si>
    <t>svahy</t>
  </si>
  <si>
    <t>2*2,19*1,3+2*(3,53-2,19)*1,3/2</t>
  </si>
  <si>
    <t>182201101</t>
  </si>
  <si>
    <t>Svahování násypů</t>
  </si>
  <si>
    <t>-504700703</t>
  </si>
  <si>
    <t xml:space="preserve">Svahování trvalých svahů do projektovaných profilů  s potřebným přemístěním výkopku při svahování násypů v jakékoliv hornině</t>
  </si>
  <si>
    <t xml:space="preserve">dno </t>
  </si>
  <si>
    <t>3,53*2,4</t>
  </si>
  <si>
    <t>Vodorovné konstrukce</t>
  </si>
  <si>
    <t>462511370R</t>
  </si>
  <si>
    <t>Zához z lomového kamene bez proštěrkování z terénu hmotnost nad 500 do 1000 kg</t>
  </si>
  <si>
    <t>-1482620600</t>
  </si>
  <si>
    <t xml:space="preserve">Zához z lomového kamene neupraveného záhozového  bez proštěrkování z terénu, hmotnosti jednotlivých kamenů přes 500 do 1000 kg</t>
  </si>
  <si>
    <t>462519003R</t>
  </si>
  <si>
    <t>Příplatek za urovnání ploch záhozu z lomového kamene hmotnost nad 500 do 1000 kg</t>
  </si>
  <si>
    <t>1583493931</t>
  </si>
  <si>
    <t xml:space="preserve">Zához z lomového kamene neupraveného záhozového  Příplatek k cenám za urovnání viditelných ploch záhozu z kamene, hmotnosti jednotlivých kamenů přes 500 do 1000 kg</t>
  </si>
  <si>
    <t>2,4*0,6</t>
  </si>
  <si>
    <t>463212111</t>
  </si>
  <si>
    <t>Rovnanina z lomového kamene upraveného s vyklínováním spár úlomky kamene</t>
  </si>
  <si>
    <t>CS ÚRS 2015 02</t>
  </si>
  <si>
    <t>996982876</t>
  </si>
  <si>
    <t>Poznámka k položce:_x000d_
dle půdorysů balvanitých skluzů a přehledu kubatur v technické zprávě</t>
  </si>
  <si>
    <t>3,53*2,4*0,3+2*2,19*1,3*0,3+2*(3,53-2,19)*1,3/2*0,3</t>
  </si>
  <si>
    <t>Úpravy povrchů, podlahy a osazování výplní</t>
  </si>
  <si>
    <t>636395211</t>
  </si>
  <si>
    <t>Vyplnění spár dlažby z betonových desek maltou cementovou na hl do 70 mm bez vyspárování</t>
  </si>
  <si>
    <t>841753752</t>
  </si>
  <si>
    <t xml:space="preserve">Vyplnění spár dosavadních dlažeb  cementovou maltou s vyčištěním spár na hloubky do 70 mm dlažby z betonových desek bez vyspárování</t>
  </si>
  <si>
    <t>Ostatní konstrukce a práce, bourání</t>
  </si>
  <si>
    <t>938903112</t>
  </si>
  <si>
    <t>Vysekání spár hl do 70 mm v dlažbě z betonových desek</t>
  </si>
  <si>
    <t>145101811</t>
  </si>
  <si>
    <t xml:space="preserve">Dokončovací práce na dosavadních konstrukcích  vysekání spár s očištěním zdiva nebo dlažby, s naložením suti na dopravní prostředek nebo s odklizením na hromady do vzdálenosti 50 m při hloubce spáry do 70 mm v dlažbě z betonových desek</t>
  </si>
  <si>
    <t>svahy přelivu - 50%</t>
  </si>
  <si>
    <t>7,5*2*0,5</t>
  </si>
  <si>
    <t>961044111</t>
  </si>
  <si>
    <t>Bourání základů z betonu prostého</t>
  </si>
  <si>
    <t>767578098</t>
  </si>
  <si>
    <t xml:space="preserve">Bourání základů z betonu  prostého</t>
  </si>
  <si>
    <t>Poznámka k položce:_x000d_
vč. odtržených částí</t>
  </si>
  <si>
    <t>3,5*2,4*0,2+2*1,5*1,3*0,2+2*2*1,3/2*0,2</t>
  </si>
  <si>
    <t>997</t>
  </si>
  <si>
    <t>Přesun sutě</t>
  </si>
  <si>
    <t>997013801</t>
  </si>
  <si>
    <t>Poplatek za uložení na skládce (skládkovné) stavebního odpadu betonového kód odpadu 170 101</t>
  </si>
  <si>
    <t>1721931206</t>
  </si>
  <si>
    <t>Poplatek za uložení stavebního odpadu na skládce (skládkovné) z prostého betonu zatříděného do Katalogu odpadů pod kódem 170 101</t>
  </si>
  <si>
    <t>997321511</t>
  </si>
  <si>
    <t>Vodorovná doprava suti a vybouraných hmot po suchu do 1 km</t>
  </si>
  <si>
    <t>278800486</t>
  </si>
  <si>
    <t xml:space="preserve">Vodorovná doprava suti a vybouraných hmot  bez naložení, s vyložením a hrubým urovnáním po suchu, na vzdálenost do 1 km</t>
  </si>
  <si>
    <t>997321519</t>
  </si>
  <si>
    <t>Příplatek ZKD 1km vodorovné dopravy suti a vybouraných hmot po suchu</t>
  </si>
  <si>
    <t>-1998802083</t>
  </si>
  <si>
    <t xml:space="preserve">Vodorovná doprava suti a vybouraných hmot  bez naložení, s vyložením a hrubým urovnáním po suchu, na vzdálenost Příplatek k cenám za každý další i započatý 1 km přes 1 km</t>
  </si>
  <si>
    <t>19*6,043</t>
  </si>
  <si>
    <t>-1947248935</t>
  </si>
  <si>
    <t>-1579407302</t>
  </si>
  <si>
    <t>-712313105</t>
  </si>
  <si>
    <t>1306360529</t>
  </si>
  <si>
    <t>-1786276124</t>
  </si>
  <si>
    <t>-167451416</t>
  </si>
  <si>
    <t>SO 03 - Oprava rozdělovacího objektu</t>
  </si>
  <si>
    <t xml:space="preserve">    3 - Svislé a kompletní konstrukce</t>
  </si>
  <si>
    <t xml:space="preserve">      95 - Různé dokončovací konstrukce a práce pozemních staveb</t>
  </si>
  <si>
    <t xml:space="preserve">    998 - Přesun hmot</t>
  </si>
  <si>
    <t>1366570391</t>
  </si>
  <si>
    <t>5+30</t>
  </si>
  <si>
    <t>231109466</t>
  </si>
  <si>
    <t>122101101</t>
  </si>
  <si>
    <t>Odkopávky a prokopávky nezapažené v hornině tř. 1 a 2 objem do 100 m3</t>
  </si>
  <si>
    <t>-798392295</t>
  </si>
  <si>
    <t xml:space="preserve">Odkopávky a prokopávky nezapažené  s přehozením výkopku na vzdálenost do 3 m nebo s naložením na dopravní prostředek v horninách tř. 1 a 2 do 100 m3</t>
  </si>
  <si>
    <t>Poznámka k položce:_x000d_
napřímení meandru nad objektem</t>
  </si>
  <si>
    <t>6,4*1,4/2*1/2</t>
  </si>
  <si>
    <t>131203101</t>
  </si>
  <si>
    <t>Hloubení jam ručním nebo pneum nářadím v soudržných horninách tř. 3</t>
  </si>
  <si>
    <t>1125266684</t>
  </si>
  <si>
    <t xml:space="preserve">Hloubení zapažených i nezapažených jam ručním nebo pneumatickým nářadím  s urovnáním dna do předepsaného profilu a spádu v horninách tř. 3 soudržných</t>
  </si>
  <si>
    <t>pro bet. konstrukci</t>
  </si>
  <si>
    <t>4*(2,4+4,4)/2*1+2*(2,2+4,2)/2*1</t>
  </si>
  <si>
    <t xml:space="preserve">pro patku opevnění </t>
  </si>
  <si>
    <t>(11+6+5+2*10)*0,25</t>
  </si>
  <si>
    <t>pro opevnění břehů - předpokl. 1/2 opevnění ve výkopu</t>
  </si>
  <si>
    <t>((11+6+5+2*10)*1,414*0,3-4*2*1,414/2*0,3)*0,5</t>
  </si>
  <si>
    <t>pro opevnění dna pod objektem</t>
  </si>
  <si>
    <t>5*2*0,5</t>
  </si>
  <si>
    <t>Součet</t>
  </si>
  <si>
    <t>993953714</t>
  </si>
  <si>
    <t>-1784961756</t>
  </si>
  <si>
    <t>10*25,372</t>
  </si>
  <si>
    <t>194609957</t>
  </si>
  <si>
    <t>2,24+43,56-20,428</t>
  </si>
  <si>
    <t>-865940378</t>
  </si>
  <si>
    <t>Poznámka k položce:_x000d_
dočasné přehrazení v místě rozdělení toku Podhrádek, z výkopového materiálu, popř. s utěsnění PVC fólií apod.</t>
  </si>
  <si>
    <t>8*(2,5+0,5)/2*1</t>
  </si>
  <si>
    <t>1645665643</t>
  </si>
  <si>
    <t>25,372*1,8</t>
  </si>
  <si>
    <t>1902390306</t>
  </si>
  <si>
    <t>kolem objektu</t>
  </si>
  <si>
    <t>20-7,052</t>
  </si>
  <si>
    <t>PB výtrž pod objektem</t>
  </si>
  <si>
    <t>3,4*2*1,1</t>
  </si>
  <si>
    <t>1706025976</t>
  </si>
  <si>
    <t>opevnění dna pod objektem</t>
  </si>
  <si>
    <t>5*2</t>
  </si>
  <si>
    <t>-560152762</t>
  </si>
  <si>
    <t>Poznámka k položce:_x000d_
pod břehovým opevněním</t>
  </si>
  <si>
    <t>(11+6+5+2*10-3,4)*1,414-4*2*1,414/2</t>
  </si>
  <si>
    <t>-11557651</t>
  </si>
  <si>
    <t>3,4*1,414</t>
  </si>
  <si>
    <t>Svislé a kompletní konstrukce</t>
  </si>
  <si>
    <t>321311116</t>
  </si>
  <si>
    <t>Konstrukce vodních staveb z betonu prostého mrazuvzdorného tř. C 30/37</t>
  </si>
  <si>
    <t>1641266191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</si>
  <si>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</si>
  <si>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2*1*(0,6+0,8)/2+2*2*1,5*(0,6+1)/2+1*1*(0,8+1)/2-1*0,8*0,12/2</t>
  </si>
  <si>
    <t>321351010</t>
  </si>
  <si>
    <t>Bednění konstrukcí vodních staveb rovinné - zřízení</t>
  </si>
  <si>
    <t>-935122366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</si>
  <si>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zřízení ploch rovinných</t>
  </si>
  <si>
    <t>2*2*1,005+2*2*1,5*2,01+2*1*1,005+2*2*(1+0,6)/2</t>
  </si>
  <si>
    <t>321352010</t>
  </si>
  <si>
    <t>Bednění konstrukcí vodních staveb rovinné - odstranění</t>
  </si>
  <si>
    <t>-1019258920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</si>
  <si>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odstranění ploch rovinných</t>
  </si>
  <si>
    <t>462511370</t>
  </si>
  <si>
    <t>Zához z lomového kamene bez proštěrkování z terénu hmotnost nad 200 do 500 kg</t>
  </si>
  <si>
    <t>-1187591556</t>
  </si>
  <si>
    <t xml:space="preserve">Zához z lomového kamene neupraveného záhozového  bez proštěrkování z terénu, hmotnosti jednotlivých kamenů přes 200 do 500 kg</t>
  </si>
  <si>
    <t>462519003</t>
  </si>
  <si>
    <t>Příplatek za urovnání ploch záhozu z lomového kamene hmotnost nad 200 do 500 kg</t>
  </si>
  <si>
    <t>995499244</t>
  </si>
  <si>
    <t xml:space="preserve">Zához z lomového kamene neupraveného záhozového  Příplatek k cenám za urovnání viditelných ploch záhozu z kamene, hmotnosti jednotlivých kamenů přes 200 do 500 kg</t>
  </si>
  <si>
    <t>(11+6+5+2*10)*0,5</t>
  </si>
  <si>
    <t>1141641632</t>
  </si>
  <si>
    <t>opevnění břehů</t>
  </si>
  <si>
    <t>(9+4+5+2*8)*1,414*0,3+4*2*1,414/2*0,3</t>
  </si>
  <si>
    <t>opevnění dna</t>
  </si>
  <si>
    <t>961055111</t>
  </si>
  <si>
    <t>Bourání základů ze ŽB</t>
  </si>
  <si>
    <t>736881872</t>
  </si>
  <si>
    <t xml:space="preserve">Bourání základů z betonu  železového</t>
  </si>
  <si>
    <t>Poznámka k položce:_x000d_
stávající rozdělovací objekt, výztuž nebyla zjištěna</t>
  </si>
  <si>
    <t>(2+1)*1,2*0,36+(1+1)*2*0,36+1*1*0,36</t>
  </si>
  <si>
    <t>95</t>
  </si>
  <si>
    <t>Různé dokončovací konstrukce a práce pozemních staveb</t>
  </si>
  <si>
    <t>R950</t>
  </si>
  <si>
    <t>D + M vodících drážek hrazení - nerez profil U100 vč. kotviček do betonu nerez pásovina 50/5, dl. 150 mm - 2 ks/bm</t>
  </si>
  <si>
    <t>m</t>
  </si>
  <si>
    <t>1879374232</t>
  </si>
  <si>
    <t>1+1</t>
  </si>
  <si>
    <t>R951</t>
  </si>
  <si>
    <t>Dřevěná hradidla 100×200×1000 mm</t>
  </si>
  <si>
    <t>ks</t>
  </si>
  <si>
    <t>2059936670</t>
  </si>
  <si>
    <t>Poznámka k položce:_x000d_
dodávka hradidel, mokré a suché zkoušky</t>
  </si>
  <si>
    <t>-1802463355</t>
  </si>
  <si>
    <t>-2128334455</t>
  </si>
  <si>
    <t>-1809704071</t>
  </si>
  <si>
    <t>19*6,192</t>
  </si>
  <si>
    <t>998</t>
  </si>
  <si>
    <t>Přesun hmot</t>
  </si>
  <si>
    <t>998323011</t>
  </si>
  <si>
    <t>Přesun hmot pro jezy a stupně</t>
  </si>
  <si>
    <t>967000336</t>
  </si>
  <si>
    <t xml:space="preserve">Přesun hmot pro jezy a stupně  dopravní vzdálenost do 500 m</t>
  </si>
  <si>
    <t>-52107484</t>
  </si>
  <si>
    <t>-606005230</t>
  </si>
  <si>
    <t>-848432278</t>
  </si>
  <si>
    <t>793549305</t>
  </si>
  <si>
    <t>352559334</t>
  </si>
  <si>
    <t>32</t>
  </si>
  <si>
    <t>1123226058</t>
  </si>
  <si>
    <t>SO 04 - Oprava oplocení</t>
  </si>
  <si>
    <t>131111322</t>
  </si>
  <si>
    <t>Vrtání jamek pro plotové sloupky D do 200 mm - ručně s mechanickým vrtákem</t>
  </si>
  <si>
    <t>-1406765852</t>
  </si>
  <si>
    <t>Vrtání jamek pro plotové sloupky ručně mechanickým vrtákem průměru přes 100 do 200 mm</t>
  </si>
  <si>
    <t>44*0,6</t>
  </si>
  <si>
    <t>338171123</t>
  </si>
  <si>
    <t>Osazování sloupků a vzpěr plotových ocelových v do 2,60 m se zabetonováním</t>
  </si>
  <si>
    <t>-145783476</t>
  </si>
  <si>
    <t>Montáž sloupků a vzpěr plotových ocelových trubkových nebo profilovaných výšky do 2,60 m se zabetonováním do 0,08 m3 do připravených jamek</t>
  </si>
  <si>
    <t xml:space="preserve">sloupky </t>
  </si>
  <si>
    <t>vzpěry</t>
  </si>
  <si>
    <t>55342185</t>
  </si>
  <si>
    <t>plotový profilovaný sloupek D 60-70mm dl 2,0-2,5m pro svařované pletivo v návinu povrchová úprava Pz a komaxit</t>
  </si>
  <si>
    <t>-843281740</t>
  </si>
  <si>
    <t>348172214</t>
  </si>
  <si>
    <t>Montáž vjezdových bran samonosných dvoukřídlových plochy přes 5,0 m2 do 10,0 m2</t>
  </si>
  <si>
    <t>-707535484</t>
  </si>
  <si>
    <t>Montáž vjezdových bran samonosných posuvných dvoukřídlových plochy přes 5 do 10 m2</t>
  </si>
  <si>
    <t>55342341R</t>
  </si>
  <si>
    <t>brána kovová dvoukřídlová 3600 × 2000 mm, čtyřhranné pletivo, vč. FAB</t>
  </si>
  <si>
    <t>-2139269766</t>
  </si>
  <si>
    <t>brána kovová dvoukřídlová 3600 × 2000 mm, čtyřhranné pletivo, zinek a PVC zelená RAL 6005, nastavitelné panty, vč. FAB</t>
  </si>
  <si>
    <t>348401130</t>
  </si>
  <si>
    <t>Montáž oplocení ze strojového pletiva s napínacími dráty výšky do 2,0 m</t>
  </si>
  <si>
    <t>-1283428874</t>
  </si>
  <si>
    <t>Montáž oplocení z pletiva strojového s napínacími dráty přes 1,6 do 2,0 m</t>
  </si>
  <si>
    <t>40+12+38+6</t>
  </si>
  <si>
    <t>31324768</t>
  </si>
  <si>
    <t>pletivo drátěné se čtvercovými oky zapletené Pz 50x2x2000mm</t>
  </si>
  <si>
    <t>-1483777400</t>
  </si>
  <si>
    <t>966071711</t>
  </si>
  <si>
    <t>Bourání sloupků a vzpěr plotových ocelových do 2,5 m zabetonovaných</t>
  </si>
  <si>
    <t>-1746139896</t>
  </si>
  <si>
    <t>Bourání plotových sloupků a vzpěr ocelových trubkových nebo profilovaných výšky do 2,50 m zabetonovaných</t>
  </si>
  <si>
    <t>966071822</t>
  </si>
  <si>
    <t>Rozebrání oplocení z drátěného pletiva se čtvercovými oky výšky do 2,0 m</t>
  </si>
  <si>
    <t>276140025</t>
  </si>
  <si>
    <t xml:space="preserve">Rozebrání oplocení z pletiva  drátěného se čtvercovými oky, výšky přes 1,6 do 2,0 m</t>
  </si>
  <si>
    <t>997013831</t>
  </si>
  <si>
    <t>Poplatek za uložení na skládce (skládkovné) stavebního odpadu směsného kód odpadu 170 904</t>
  </si>
  <si>
    <t>-199663620</t>
  </si>
  <si>
    <t>Poplatek za uložení stavebního odpadu na skládce (skládkovné) směsného stavebního a demoličního zatříděného do Katalogu odpadů pod kódem 170 904</t>
  </si>
  <si>
    <t>1907560222</t>
  </si>
  <si>
    <t>-1410234061</t>
  </si>
  <si>
    <t>19*2,538</t>
  </si>
  <si>
    <t>-231888301</t>
  </si>
  <si>
    <t>885578546</t>
  </si>
  <si>
    <t>756798722</t>
  </si>
  <si>
    <t>1131170581</t>
  </si>
  <si>
    <t>1740992153</t>
  </si>
  <si>
    <t>585360856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</si>
</sst>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34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34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42</v>
      </c>
      <c r="E29" s="45"/>
      <c r="F29" s="31" t="s">
        <v>43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2" customFormat="1" ht="14.4" customHeight="1">
      <c r="B30" s="44"/>
      <c r="C30" s="45"/>
      <c r="D30" s="45"/>
      <c r="E30" s="45"/>
      <c r="F30" s="31" t="s">
        <v>44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2" customFormat="1" ht="14.4" customHeight="1">
      <c r="B31" s="44"/>
      <c r="C31" s="45"/>
      <c r="D31" s="45"/>
      <c r="E31" s="45"/>
      <c r="F31" s="31" t="s">
        <v>45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2" customFormat="1" ht="14.4" customHeight="1">
      <c r="B32" s="44"/>
      <c r="C32" s="45"/>
      <c r="D32" s="45"/>
      <c r="E32" s="45"/>
      <c r="F32" s="31" t="s">
        <v>46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2" customFormat="1" ht="14.4" customHeight="1">
      <c r="B33" s="44"/>
      <c r="C33" s="45"/>
      <c r="D33" s="45"/>
      <c r="E33" s="45"/>
      <c r="F33" s="31" t="s">
        <v>47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50"/>
      <c r="D35" s="51" t="s">
        <v>48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49</v>
      </c>
      <c r="U35" s="52"/>
      <c r="V35" s="52"/>
      <c r="W35" s="52"/>
      <c r="X35" s="54" t="s">
        <v>50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14.4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</row>
    <row r="38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1" customFormat="1" ht="14.4" customHeight="1">
      <c r="B49" s="37"/>
      <c r="C49" s="38"/>
      <c r="D49" s="57" t="s">
        <v>51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52</v>
      </c>
      <c r="AI49" s="58"/>
      <c r="AJ49" s="58"/>
      <c r="AK49" s="58"/>
      <c r="AL49" s="58"/>
      <c r="AM49" s="58"/>
      <c r="AN49" s="58"/>
      <c r="AO49" s="58"/>
      <c r="AP49" s="38"/>
      <c r="AQ49" s="38"/>
      <c r="AR49" s="4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1" customFormat="1">
      <c r="B60" s="37"/>
      <c r="C60" s="38"/>
      <c r="D60" s="59" t="s">
        <v>53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9" t="s">
        <v>54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9" t="s">
        <v>53</v>
      </c>
      <c r="AI60" s="40"/>
      <c r="AJ60" s="40"/>
      <c r="AK60" s="40"/>
      <c r="AL60" s="40"/>
      <c r="AM60" s="59" t="s">
        <v>54</v>
      </c>
      <c r="AN60" s="40"/>
      <c r="AO60" s="40"/>
      <c r="AP60" s="38"/>
      <c r="AQ60" s="38"/>
      <c r="AR60" s="42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1" customFormat="1">
      <c r="B64" s="37"/>
      <c r="C64" s="38"/>
      <c r="D64" s="57" t="s">
        <v>55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7" t="s">
        <v>56</v>
      </c>
      <c r="AI64" s="58"/>
      <c r="AJ64" s="58"/>
      <c r="AK64" s="58"/>
      <c r="AL64" s="58"/>
      <c r="AM64" s="58"/>
      <c r="AN64" s="58"/>
      <c r="AO64" s="58"/>
      <c r="AP64" s="38"/>
      <c r="AQ64" s="38"/>
      <c r="AR64" s="42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1" customFormat="1">
      <c r="B75" s="37"/>
      <c r="C75" s="38"/>
      <c r="D75" s="59" t="s">
        <v>53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9" t="s">
        <v>54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9" t="s">
        <v>53</v>
      </c>
      <c r="AI75" s="40"/>
      <c r="AJ75" s="40"/>
      <c r="AK75" s="40"/>
      <c r="AL75" s="40"/>
      <c r="AM75" s="59" t="s">
        <v>54</v>
      </c>
      <c r="AN75" s="40"/>
      <c r="AO75" s="40"/>
      <c r="AP75" s="38"/>
      <c r="AQ75" s="38"/>
      <c r="AR75" s="42"/>
    </row>
    <row r="76" s="1" customFormat="1"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</row>
    <row r="77" s="1" customFormat="1" ht="6.96" customHeight="1"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42"/>
    </row>
    <row r="81" s="1" customFormat="1" ht="6.96" customHeight="1"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42"/>
    </row>
    <row r="82" s="1" customFormat="1" ht="24.96" customHeight="1">
      <c r="B82" s="37"/>
      <c r="C82" s="22" t="s">
        <v>57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</row>
    <row r="84" s="3" customFormat="1" ht="12" customHeight="1">
      <c r="B84" s="64"/>
      <c r="C84" s="31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223432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</row>
    <row r="85" s="4" customFormat="1" ht="36.96" customHeight="1"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VN Žádlovice - oprava rozdělovacího objektu a odtěžení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</row>
    <row r="87" s="1" customFormat="1" ht="12" customHeight="1">
      <c r="B87" s="37"/>
      <c r="C87" s="31" t="s">
        <v>20</v>
      </c>
      <c r="D87" s="38"/>
      <c r="E87" s="38"/>
      <c r="F87" s="38"/>
      <c r="G87" s="38"/>
      <c r="H87" s="38"/>
      <c r="I87" s="38"/>
      <c r="J87" s="38"/>
      <c r="K87" s="38"/>
      <c r="L87" s="72" t="str">
        <f>IF(K8="","",K8)</f>
        <v>Olomoucký kraj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1" t="s">
        <v>22</v>
      </c>
      <c r="AJ87" s="38"/>
      <c r="AK87" s="38"/>
      <c r="AL87" s="38"/>
      <c r="AM87" s="73" t="str">
        <f>IF(AN8= "","",AN8)</f>
        <v>20. 3. 2020</v>
      </c>
      <c r="AN87" s="73"/>
      <c r="AO87" s="38"/>
      <c r="AP87" s="38"/>
      <c r="AQ87" s="38"/>
      <c r="AR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</row>
    <row r="89" s="1" customFormat="1" ht="15.15" customHeight="1">
      <c r="B89" s="37"/>
      <c r="C89" s="31" t="s">
        <v>24</v>
      </c>
      <c r="D89" s="38"/>
      <c r="E89" s="38"/>
      <c r="F89" s="38"/>
      <c r="G89" s="38"/>
      <c r="H89" s="38"/>
      <c r="I89" s="38"/>
      <c r="J89" s="38"/>
      <c r="K89" s="38"/>
      <c r="L89" s="65" t="str">
        <f>IF(E11= "","",E11)</f>
        <v>Povodí Moravy, s.p.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1" t="s">
        <v>32</v>
      </c>
      <c r="AJ89" s="38"/>
      <c r="AK89" s="38"/>
      <c r="AL89" s="38"/>
      <c r="AM89" s="74" t="str">
        <f>IF(E17="","",E17)</f>
        <v>PM, s.p. - Ing. Šefčíková</v>
      </c>
      <c r="AN89" s="65"/>
      <c r="AO89" s="65"/>
      <c r="AP89" s="65"/>
      <c r="AQ89" s="38"/>
      <c r="AR89" s="42"/>
      <c r="AS89" s="75" t="s">
        <v>58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</row>
    <row r="90" s="1" customFormat="1" ht="15.15" customHeight="1">
      <c r="B90" s="37"/>
      <c r="C90" s="31" t="s">
        <v>30</v>
      </c>
      <c r="D90" s="38"/>
      <c r="E90" s="38"/>
      <c r="F90" s="38"/>
      <c r="G90" s="38"/>
      <c r="H90" s="38"/>
      <c r="I90" s="38"/>
      <c r="J90" s="38"/>
      <c r="K90" s="38"/>
      <c r="L90" s="65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1" t="s">
        <v>35</v>
      </c>
      <c r="AJ90" s="38"/>
      <c r="AK90" s="38"/>
      <c r="AL90" s="38"/>
      <c r="AM90" s="74" t="str">
        <f>IF(E20="","",E20)</f>
        <v xml:space="preserve"> </v>
      </c>
      <c r="AN90" s="65"/>
      <c r="AO90" s="65"/>
      <c r="AP90" s="65"/>
      <c r="AQ90" s="38"/>
      <c r="AR90" s="42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</row>
    <row r="91" s="1" customFormat="1" ht="10.8" customHeight="1"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</row>
    <row r="92" s="1" customFormat="1" ht="29.28" customHeight="1">
      <c r="B92" s="37"/>
      <c r="C92" s="87" t="s">
        <v>59</v>
      </c>
      <c r="D92" s="88"/>
      <c r="E92" s="88"/>
      <c r="F92" s="88"/>
      <c r="G92" s="88"/>
      <c r="H92" s="89"/>
      <c r="I92" s="90" t="s">
        <v>60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61</v>
      </c>
      <c r="AH92" s="88"/>
      <c r="AI92" s="88"/>
      <c r="AJ92" s="88"/>
      <c r="AK92" s="88"/>
      <c r="AL92" s="88"/>
      <c r="AM92" s="88"/>
      <c r="AN92" s="90" t="s">
        <v>62</v>
      </c>
      <c r="AO92" s="88"/>
      <c r="AP92" s="92"/>
      <c r="AQ92" s="93" t="s">
        <v>63</v>
      </c>
      <c r="AR92" s="42"/>
      <c r="AS92" s="94" t="s">
        <v>64</v>
      </c>
      <c r="AT92" s="95" t="s">
        <v>65</v>
      </c>
      <c r="AU92" s="95" t="s">
        <v>66</v>
      </c>
      <c r="AV92" s="95" t="s">
        <v>67</v>
      </c>
      <c r="AW92" s="95" t="s">
        <v>68</v>
      </c>
      <c r="AX92" s="95" t="s">
        <v>69</v>
      </c>
      <c r="AY92" s="95" t="s">
        <v>70</v>
      </c>
      <c r="AZ92" s="95" t="s">
        <v>71</v>
      </c>
      <c r="BA92" s="95" t="s">
        <v>72</v>
      </c>
      <c r="BB92" s="95" t="s">
        <v>73</v>
      </c>
      <c r="BC92" s="95" t="s">
        <v>74</v>
      </c>
      <c r="BD92" s="96" t="s">
        <v>75</v>
      </c>
    </row>
    <row r="93" s="1" customFormat="1" ht="10.8" customHeight="1"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</row>
    <row r="94" s="5" customFormat="1" ht="32.4" customHeight="1">
      <c r="B94" s="100"/>
      <c r="C94" s="101" t="s">
        <v>76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ROUND(SUM(AG95:AG98),2)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ROUND(SUM(AS95:AS98),2)</f>
        <v>0</v>
      </c>
      <c r="AT94" s="108">
        <f>ROUND(SUM(AV94:AW94),2)</f>
        <v>0</v>
      </c>
      <c r="AU94" s="109">
        <f>ROUND(SUM(AU95:AU98),5)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ROUND(SUM(AZ95:AZ98),2)</f>
        <v>0</v>
      </c>
      <c r="BA94" s="108">
        <f>ROUND(SUM(BA95:BA98),2)</f>
        <v>0</v>
      </c>
      <c r="BB94" s="108">
        <f>ROUND(SUM(BB95:BB98),2)</f>
        <v>0</v>
      </c>
      <c r="BC94" s="108">
        <f>ROUND(SUM(BC95:BC98),2)</f>
        <v>0</v>
      </c>
      <c r="BD94" s="110">
        <f>ROUND(SUM(BD95:BD98),2)</f>
        <v>0</v>
      </c>
      <c r="BS94" s="111" t="s">
        <v>77</v>
      </c>
      <c r="BT94" s="111" t="s">
        <v>78</v>
      </c>
      <c r="BU94" s="112" t="s">
        <v>79</v>
      </c>
      <c r="BV94" s="111" t="s">
        <v>80</v>
      </c>
      <c r="BW94" s="111" t="s">
        <v>5</v>
      </c>
      <c r="BX94" s="111" t="s">
        <v>81</v>
      </c>
      <c r="CL94" s="111" t="s">
        <v>1</v>
      </c>
    </row>
    <row r="95" s="6" customFormat="1" ht="16.5" customHeight="1">
      <c r="A95" s="113" t="s">
        <v>82</v>
      </c>
      <c r="B95" s="114"/>
      <c r="C95" s="115"/>
      <c r="D95" s="116" t="s">
        <v>83</v>
      </c>
      <c r="E95" s="116"/>
      <c r="F95" s="116"/>
      <c r="G95" s="116"/>
      <c r="H95" s="116"/>
      <c r="I95" s="117"/>
      <c r="J95" s="116" t="s">
        <v>84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'SO 01 - Odtěžení sedimentů'!J30</f>
        <v>0</v>
      </c>
      <c r="AH95" s="117"/>
      <c r="AI95" s="117"/>
      <c r="AJ95" s="117"/>
      <c r="AK95" s="117"/>
      <c r="AL95" s="117"/>
      <c r="AM95" s="117"/>
      <c r="AN95" s="118">
        <f>SUM(AG95,AT95)</f>
        <v>0</v>
      </c>
      <c r="AO95" s="117"/>
      <c r="AP95" s="117"/>
      <c r="AQ95" s="119" t="s">
        <v>85</v>
      </c>
      <c r="AR95" s="120"/>
      <c r="AS95" s="121">
        <v>0</v>
      </c>
      <c r="AT95" s="122">
        <f>ROUND(SUM(AV95:AW95),2)</f>
        <v>0</v>
      </c>
      <c r="AU95" s="123">
        <f>'SO 01 - Odtěžení sedimentů'!P119</f>
        <v>0</v>
      </c>
      <c r="AV95" s="122">
        <f>'SO 01 - Odtěžení sedimentů'!J33</f>
        <v>0</v>
      </c>
      <c r="AW95" s="122">
        <f>'SO 01 - Odtěžení sedimentů'!J34</f>
        <v>0</v>
      </c>
      <c r="AX95" s="122">
        <f>'SO 01 - Odtěžení sedimentů'!J35</f>
        <v>0</v>
      </c>
      <c r="AY95" s="122">
        <f>'SO 01 - Odtěžení sedimentů'!J36</f>
        <v>0</v>
      </c>
      <c r="AZ95" s="122">
        <f>'SO 01 - Odtěžení sedimentů'!F33</f>
        <v>0</v>
      </c>
      <c r="BA95" s="122">
        <f>'SO 01 - Odtěžení sedimentů'!F34</f>
        <v>0</v>
      </c>
      <c r="BB95" s="122">
        <f>'SO 01 - Odtěžení sedimentů'!F35</f>
        <v>0</v>
      </c>
      <c r="BC95" s="122">
        <f>'SO 01 - Odtěžení sedimentů'!F36</f>
        <v>0</v>
      </c>
      <c r="BD95" s="124">
        <f>'SO 01 - Odtěžení sedimentů'!F37</f>
        <v>0</v>
      </c>
      <c r="BT95" s="125" t="s">
        <v>86</v>
      </c>
      <c r="BV95" s="125" t="s">
        <v>80</v>
      </c>
      <c r="BW95" s="125" t="s">
        <v>87</v>
      </c>
      <c r="BX95" s="125" t="s">
        <v>5</v>
      </c>
      <c r="CL95" s="125" t="s">
        <v>1</v>
      </c>
      <c r="CM95" s="125" t="s">
        <v>88</v>
      </c>
    </row>
    <row r="96" s="6" customFormat="1" ht="16.5" customHeight="1">
      <c r="A96" s="113" t="s">
        <v>82</v>
      </c>
      <c r="B96" s="114"/>
      <c r="C96" s="115"/>
      <c r="D96" s="116" t="s">
        <v>89</v>
      </c>
      <c r="E96" s="116"/>
      <c r="F96" s="116"/>
      <c r="G96" s="116"/>
      <c r="H96" s="116"/>
      <c r="I96" s="117"/>
      <c r="J96" s="116" t="s">
        <v>90</v>
      </c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8">
        <f>'SO 02 - Oprava přelivu do...'!J30</f>
        <v>0</v>
      </c>
      <c r="AH96" s="117"/>
      <c r="AI96" s="117"/>
      <c r="AJ96" s="117"/>
      <c r="AK96" s="117"/>
      <c r="AL96" s="117"/>
      <c r="AM96" s="117"/>
      <c r="AN96" s="118">
        <f>SUM(AG96,AT96)</f>
        <v>0</v>
      </c>
      <c r="AO96" s="117"/>
      <c r="AP96" s="117"/>
      <c r="AQ96" s="119" t="s">
        <v>85</v>
      </c>
      <c r="AR96" s="120"/>
      <c r="AS96" s="121">
        <v>0</v>
      </c>
      <c r="AT96" s="122">
        <f>ROUND(SUM(AV96:AW96),2)</f>
        <v>0</v>
      </c>
      <c r="AU96" s="123">
        <f>'SO 02 - Oprava přelivu do...'!P123</f>
        <v>0</v>
      </c>
      <c r="AV96" s="122">
        <f>'SO 02 - Oprava přelivu do...'!J33</f>
        <v>0</v>
      </c>
      <c r="AW96" s="122">
        <f>'SO 02 - Oprava přelivu do...'!J34</f>
        <v>0</v>
      </c>
      <c r="AX96" s="122">
        <f>'SO 02 - Oprava přelivu do...'!J35</f>
        <v>0</v>
      </c>
      <c r="AY96" s="122">
        <f>'SO 02 - Oprava přelivu do...'!J36</f>
        <v>0</v>
      </c>
      <c r="AZ96" s="122">
        <f>'SO 02 - Oprava přelivu do...'!F33</f>
        <v>0</v>
      </c>
      <c r="BA96" s="122">
        <f>'SO 02 - Oprava přelivu do...'!F34</f>
        <v>0</v>
      </c>
      <c r="BB96" s="122">
        <f>'SO 02 - Oprava přelivu do...'!F35</f>
        <v>0</v>
      </c>
      <c r="BC96" s="122">
        <f>'SO 02 - Oprava přelivu do...'!F36</f>
        <v>0</v>
      </c>
      <c r="BD96" s="124">
        <f>'SO 02 - Oprava přelivu do...'!F37</f>
        <v>0</v>
      </c>
      <c r="BT96" s="125" t="s">
        <v>86</v>
      </c>
      <c r="BV96" s="125" t="s">
        <v>80</v>
      </c>
      <c r="BW96" s="125" t="s">
        <v>91</v>
      </c>
      <c r="BX96" s="125" t="s">
        <v>5</v>
      </c>
      <c r="CL96" s="125" t="s">
        <v>1</v>
      </c>
      <c r="CM96" s="125" t="s">
        <v>88</v>
      </c>
    </row>
    <row r="97" s="6" customFormat="1" ht="16.5" customHeight="1">
      <c r="A97" s="113" t="s">
        <v>82</v>
      </c>
      <c r="B97" s="114"/>
      <c r="C97" s="115"/>
      <c r="D97" s="116" t="s">
        <v>92</v>
      </c>
      <c r="E97" s="116"/>
      <c r="F97" s="116"/>
      <c r="G97" s="116"/>
      <c r="H97" s="116"/>
      <c r="I97" s="117"/>
      <c r="J97" s="116" t="s">
        <v>93</v>
      </c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8">
        <f>'SO 03 - Oprava rozdělovac...'!J30</f>
        <v>0</v>
      </c>
      <c r="AH97" s="117"/>
      <c r="AI97" s="117"/>
      <c r="AJ97" s="117"/>
      <c r="AK97" s="117"/>
      <c r="AL97" s="117"/>
      <c r="AM97" s="117"/>
      <c r="AN97" s="118">
        <f>SUM(AG97,AT97)</f>
        <v>0</v>
      </c>
      <c r="AO97" s="117"/>
      <c r="AP97" s="117"/>
      <c r="AQ97" s="119" t="s">
        <v>85</v>
      </c>
      <c r="AR97" s="120"/>
      <c r="AS97" s="121">
        <v>0</v>
      </c>
      <c r="AT97" s="122">
        <f>ROUND(SUM(AV97:AW97),2)</f>
        <v>0</v>
      </c>
      <c r="AU97" s="123">
        <f>'SO 03 - Oprava rozdělovac...'!P125</f>
        <v>0</v>
      </c>
      <c r="AV97" s="122">
        <f>'SO 03 - Oprava rozdělovac...'!J33</f>
        <v>0</v>
      </c>
      <c r="AW97" s="122">
        <f>'SO 03 - Oprava rozdělovac...'!J34</f>
        <v>0</v>
      </c>
      <c r="AX97" s="122">
        <f>'SO 03 - Oprava rozdělovac...'!J35</f>
        <v>0</v>
      </c>
      <c r="AY97" s="122">
        <f>'SO 03 - Oprava rozdělovac...'!J36</f>
        <v>0</v>
      </c>
      <c r="AZ97" s="122">
        <f>'SO 03 - Oprava rozdělovac...'!F33</f>
        <v>0</v>
      </c>
      <c r="BA97" s="122">
        <f>'SO 03 - Oprava rozdělovac...'!F34</f>
        <v>0</v>
      </c>
      <c r="BB97" s="122">
        <f>'SO 03 - Oprava rozdělovac...'!F35</f>
        <v>0</v>
      </c>
      <c r="BC97" s="122">
        <f>'SO 03 - Oprava rozdělovac...'!F36</f>
        <v>0</v>
      </c>
      <c r="BD97" s="124">
        <f>'SO 03 - Oprava rozdělovac...'!F37</f>
        <v>0</v>
      </c>
      <c r="BT97" s="125" t="s">
        <v>86</v>
      </c>
      <c r="BV97" s="125" t="s">
        <v>80</v>
      </c>
      <c r="BW97" s="125" t="s">
        <v>94</v>
      </c>
      <c r="BX97" s="125" t="s">
        <v>5</v>
      </c>
      <c r="CL97" s="125" t="s">
        <v>1</v>
      </c>
      <c r="CM97" s="125" t="s">
        <v>88</v>
      </c>
    </row>
    <row r="98" s="6" customFormat="1" ht="16.5" customHeight="1">
      <c r="A98" s="113" t="s">
        <v>82</v>
      </c>
      <c r="B98" s="114"/>
      <c r="C98" s="115"/>
      <c r="D98" s="116" t="s">
        <v>95</v>
      </c>
      <c r="E98" s="116"/>
      <c r="F98" s="116"/>
      <c r="G98" s="116"/>
      <c r="H98" s="116"/>
      <c r="I98" s="117"/>
      <c r="J98" s="116" t="s">
        <v>96</v>
      </c>
      <c r="K98" s="116"/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6"/>
      <c r="AG98" s="118">
        <f>'SO 04 - Oprava oplocení'!J30</f>
        <v>0</v>
      </c>
      <c r="AH98" s="117"/>
      <c r="AI98" s="117"/>
      <c r="AJ98" s="117"/>
      <c r="AK98" s="117"/>
      <c r="AL98" s="117"/>
      <c r="AM98" s="117"/>
      <c r="AN98" s="118">
        <f>SUM(AG98,AT98)</f>
        <v>0</v>
      </c>
      <c r="AO98" s="117"/>
      <c r="AP98" s="117"/>
      <c r="AQ98" s="119" t="s">
        <v>85</v>
      </c>
      <c r="AR98" s="120"/>
      <c r="AS98" s="126">
        <v>0</v>
      </c>
      <c r="AT98" s="127">
        <f>ROUND(SUM(AV98:AW98),2)</f>
        <v>0</v>
      </c>
      <c r="AU98" s="128">
        <f>'SO 04 - Oprava oplocení'!P122</f>
        <v>0</v>
      </c>
      <c r="AV98" s="127">
        <f>'SO 04 - Oprava oplocení'!J33</f>
        <v>0</v>
      </c>
      <c r="AW98" s="127">
        <f>'SO 04 - Oprava oplocení'!J34</f>
        <v>0</v>
      </c>
      <c r="AX98" s="127">
        <f>'SO 04 - Oprava oplocení'!J35</f>
        <v>0</v>
      </c>
      <c r="AY98" s="127">
        <f>'SO 04 - Oprava oplocení'!J36</f>
        <v>0</v>
      </c>
      <c r="AZ98" s="127">
        <f>'SO 04 - Oprava oplocení'!F33</f>
        <v>0</v>
      </c>
      <c r="BA98" s="127">
        <f>'SO 04 - Oprava oplocení'!F34</f>
        <v>0</v>
      </c>
      <c r="BB98" s="127">
        <f>'SO 04 - Oprava oplocení'!F35</f>
        <v>0</v>
      </c>
      <c r="BC98" s="127">
        <f>'SO 04 - Oprava oplocení'!F36</f>
        <v>0</v>
      </c>
      <c r="BD98" s="129">
        <f>'SO 04 - Oprava oplocení'!F37</f>
        <v>0</v>
      </c>
      <c r="BT98" s="125" t="s">
        <v>86</v>
      </c>
      <c r="BV98" s="125" t="s">
        <v>80</v>
      </c>
      <c r="BW98" s="125" t="s">
        <v>97</v>
      </c>
      <c r="BX98" s="125" t="s">
        <v>5</v>
      </c>
      <c r="CL98" s="125" t="s">
        <v>1</v>
      </c>
      <c r="CM98" s="125" t="s">
        <v>88</v>
      </c>
    </row>
    <row r="99" s="1" customFormat="1" ht="30" customHeight="1"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38"/>
      <c r="AL99" s="38"/>
      <c r="AM99" s="38"/>
      <c r="AN99" s="38"/>
      <c r="AO99" s="38"/>
      <c r="AP99" s="38"/>
      <c r="AQ99" s="38"/>
      <c r="AR99" s="42"/>
    </row>
    <row r="100" s="1" customFormat="1" ht="6.96" customHeight="1">
      <c r="B100" s="60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  <c r="AM100" s="61"/>
      <c r="AN100" s="61"/>
      <c r="AO100" s="61"/>
      <c r="AP100" s="61"/>
      <c r="AQ100" s="61"/>
      <c r="AR100" s="42"/>
    </row>
  </sheetData>
  <sheetProtection sheet="1" formatColumns="0" formatRows="0" objects="1" scenarios="1" spinCount="100000" saltValue="KHjxn7KcxkdbjYb584fb/JXkfMhmRS7MXWXR0EKfXhMrzvDofZKnVkjB/h96QJjJubFzNauQx/8YGOUWwb9NUA==" hashValue="TWM5OBWNUbUwwTeZsYLEwDSuuseql+PcJaJdxxdyh1yPc/IcVRL32q6NA3G3TKEThLHpczyVBYmtuy72JSHVLQ==" algorithmName="SHA-512" password="CC35"/>
  <mergeCells count="54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  <mergeCell ref="D98:H98"/>
    <mergeCell ref="J98:AF98"/>
  </mergeCells>
  <hyperlinks>
    <hyperlink ref="A95" location="'SO 01 - Odtěžení sedimentů'!C2" display="/"/>
    <hyperlink ref="A96" location="'SO 02 - Oprava přelivu do...'!C2" display="/"/>
    <hyperlink ref="A97" location="'SO 03 - Oprava rozdělovac...'!C2" display="/"/>
    <hyperlink ref="A98" location="'SO 04 - Oprava oploce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0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87</v>
      </c>
    </row>
    <row r="3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88</v>
      </c>
    </row>
    <row r="4" ht="24.96" customHeight="1">
      <c r="B4" s="19"/>
      <c r="D4" s="134" t="s">
        <v>98</v>
      </c>
      <c r="L4" s="19"/>
      <c r="M4" s="13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6" t="s">
        <v>16</v>
      </c>
      <c r="L6" s="19"/>
    </row>
    <row r="7" ht="16.5" customHeight="1">
      <c r="B7" s="19"/>
      <c r="E7" s="137" t="str">
        <f>'Rekapitulace stavby'!K6</f>
        <v>VN Žádlovice - oprava rozdělovacího objektu a odtěžení</v>
      </c>
      <c r="F7" s="136"/>
      <c r="G7" s="136"/>
      <c r="H7" s="136"/>
      <c r="L7" s="19"/>
    </row>
    <row r="8" s="1" customFormat="1" ht="12" customHeight="1">
      <c r="B8" s="42"/>
      <c r="D8" s="136" t="s">
        <v>99</v>
      </c>
      <c r="I8" s="138"/>
      <c r="L8" s="42"/>
    </row>
    <row r="9" s="1" customFormat="1" ht="36.96" customHeight="1">
      <c r="B9" s="42"/>
      <c r="E9" s="139" t="s">
        <v>100</v>
      </c>
      <c r="F9" s="1"/>
      <c r="G9" s="1"/>
      <c r="H9" s="1"/>
      <c r="I9" s="138"/>
      <c r="L9" s="42"/>
    </row>
    <row r="10" s="1" customFormat="1">
      <c r="B10" s="42"/>
      <c r="I10" s="138"/>
      <c r="L10" s="42"/>
    </row>
    <row r="11" s="1" customFormat="1" ht="12" customHeight="1">
      <c r="B11" s="42"/>
      <c r="D11" s="136" t="s">
        <v>18</v>
      </c>
      <c r="F11" s="140" t="s">
        <v>1</v>
      </c>
      <c r="I11" s="141" t="s">
        <v>19</v>
      </c>
      <c r="J11" s="140" t="s">
        <v>1</v>
      </c>
      <c r="L11" s="42"/>
    </row>
    <row r="12" s="1" customFormat="1" ht="12" customHeight="1">
      <c r="B12" s="42"/>
      <c r="D12" s="136" t="s">
        <v>20</v>
      </c>
      <c r="F12" s="140" t="s">
        <v>21</v>
      </c>
      <c r="I12" s="141" t="s">
        <v>22</v>
      </c>
      <c r="J12" s="142" t="str">
        <f>'Rekapitulace stavby'!AN8</f>
        <v>20. 3. 2020</v>
      </c>
      <c r="L12" s="42"/>
    </row>
    <row r="13" s="1" customFormat="1" ht="10.8" customHeight="1">
      <c r="B13" s="42"/>
      <c r="I13" s="138"/>
      <c r="L13" s="42"/>
    </row>
    <row r="14" s="1" customFormat="1" ht="12" customHeight="1">
      <c r="B14" s="42"/>
      <c r="D14" s="136" t="s">
        <v>24</v>
      </c>
      <c r="I14" s="141" t="s">
        <v>25</v>
      </c>
      <c r="J14" s="140" t="s">
        <v>26</v>
      </c>
      <c r="L14" s="42"/>
    </row>
    <row r="15" s="1" customFormat="1" ht="18" customHeight="1">
      <c r="B15" s="42"/>
      <c r="E15" s="140" t="s">
        <v>27</v>
      </c>
      <c r="I15" s="141" t="s">
        <v>28</v>
      </c>
      <c r="J15" s="140" t="s">
        <v>29</v>
      </c>
      <c r="L15" s="42"/>
    </row>
    <row r="16" s="1" customFormat="1" ht="6.96" customHeight="1">
      <c r="B16" s="42"/>
      <c r="I16" s="138"/>
      <c r="L16" s="42"/>
    </row>
    <row r="17" s="1" customFormat="1" ht="12" customHeight="1">
      <c r="B17" s="42"/>
      <c r="D17" s="136" t="s">
        <v>30</v>
      </c>
      <c r="I17" s="141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40"/>
      <c r="G18" s="140"/>
      <c r="H18" s="140"/>
      <c r="I18" s="141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8"/>
      <c r="L19" s="42"/>
    </row>
    <row r="20" s="1" customFormat="1" ht="12" customHeight="1">
      <c r="B20" s="42"/>
      <c r="D20" s="136" t="s">
        <v>32</v>
      </c>
      <c r="I20" s="141" t="s">
        <v>25</v>
      </c>
      <c r="J20" s="140" t="s">
        <v>1</v>
      </c>
      <c r="L20" s="42"/>
    </row>
    <row r="21" s="1" customFormat="1" ht="18" customHeight="1">
      <c r="B21" s="42"/>
      <c r="E21" s="140" t="s">
        <v>33</v>
      </c>
      <c r="I21" s="141" t="s">
        <v>28</v>
      </c>
      <c r="J21" s="140" t="s">
        <v>1</v>
      </c>
      <c r="L21" s="42"/>
    </row>
    <row r="22" s="1" customFormat="1" ht="6.96" customHeight="1">
      <c r="B22" s="42"/>
      <c r="I22" s="138"/>
      <c r="L22" s="42"/>
    </row>
    <row r="23" s="1" customFormat="1" ht="12" customHeight="1">
      <c r="B23" s="42"/>
      <c r="D23" s="136" t="s">
        <v>35</v>
      </c>
      <c r="I23" s="141" t="s">
        <v>25</v>
      </c>
      <c r="J23" s="140" t="str">
        <f>IF('Rekapitulace stavby'!AN19="","",'Rekapitulace stavby'!AN19)</f>
        <v/>
      </c>
      <c r="L23" s="42"/>
    </row>
    <row r="24" s="1" customFormat="1" ht="18" customHeight="1">
      <c r="B24" s="42"/>
      <c r="E24" s="140" t="str">
        <f>IF('Rekapitulace stavby'!E20="","",'Rekapitulace stavby'!E20)</f>
        <v xml:space="preserve"> </v>
      </c>
      <c r="I24" s="141" t="s">
        <v>28</v>
      </c>
      <c r="J24" s="140" t="str">
        <f>IF('Rekapitulace stavby'!AN20="","",'Rekapitulace stavby'!AN20)</f>
        <v/>
      </c>
      <c r="L24" s="42"/>
    </row>
    <row r="25" s="1" customFormat="1" ht="6.96" customHeight="1">
      <c r="B25" s="42"/>
      <c r="I25" s="138"/>
      <c r="L25" s="42"/>
    </row>
    <row r="26" s="1" customFormat="1" ht="12" customHeight="1">
      <c r="B26" s="42"/>
      <c r="D26" s="136" t="s">
        <v>37</v>
      </c>
      <c r="I26" s="138"/>
      <c r="L26" s="42"/>
    </row>
    <row r="27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s="1" customFormat="1" ht="6.96" customHeight="1">
      <c r="B28" s="42"/>
      <c r="I28" s="13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6"/>
      <c r="J29" s="77"/>
      <c r="K29" s="77"/>
      <c r="L29" s="42"/>
    </row>
    <row r="30" s="1" customFormat="1" ht="25.44" customHeight="1">
      <c r="B30" s="42"/>
      <c r="D30" s="147" t="s">
        <v>38</v>
      </c>
      <c r="I30" s="138"/>
      <c r="J30" s="148">
        <f>ROUND(J119,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46"/>
      <c r="J31" s="77"/>
      <c r="K31" s="77"/>
      <c r="L31" s="42"/>
    </row>
    <row r="32" s="1" customFormat="1" ht="14.4" customHeight="1">
      <c r="B32" s="42"/>
      <c r="F32" s="149" t="s">
        <v>40</v>
      </c>
      <c r="I32" s="150" t="s">
        <v>39</v>
      </c>
      <c r="J32" s="149" t="s">
        <v>41</v>
      </c>
      <c r="L32" s="42"/>
    </row>
    <row r="33" s="1" customFormat="1" ht="14.4" customHeight="1">
      <c r="B33" s="42"/>
      <c r="D33" s="151" t="s">
        <v>42</v>
      </c>
      <c r="E33" s="136" t="s">
        <v>43</v>
      </c>
      <c r="F33" s="152">
        <f>ROUND((SUM(BE119:BE202)),  2)</f>
        <v>0</v>
      </c>
      <c r="I33" s="153">
        <v>0.20999999999999999</v>
      </c>
      <c r="J33" s="152">
        <f>ROUND(((SUM(BE119:BE202))*I33),  2)</f>
        <v>0</v>
      </c>
      <c r="L33" s="42"/>
    </row>
    <row r="34" s="1" customFormat="1" ht="14.4" customHeight="1">
      <c r="B34" s="42"/>
      <c r="E34" s="136" t="s">
        <v>44</v>
      </c>
      <c r="F34" s="152">
        <f>ROUND((SUM(BF119:BF202)),  2)</f>
        <v>0</v>
      </c>
      <c r="I34" s="153">
        <v>0.14999999999999999</v>
      </c>
      <c r="J34" s="152">
        <f>ROUND(((SUM(BF119:BF202))*I34),  2)</f>
        <v>0</v>
      </c>
      <c r="L34" s="42"/>
    </row>
    <row r="35" hidden="1" s="1" customFormat="1" ht="14.4" customHeight="1">
      <c r="B35" s="42"/>
      <c r="E35" s="136" t="s">
        <v>45</v>
      </c>
      <c r="F35" s="152">
        <f>ROUND((SUM(BG119:BG202)),  2)</f>
        <v>0</v>
      </c>
      <c r="I35" s="153">
        <v>0.20999999999999999</v>
      </c>
      <c r="J35" s="152">
        <f>0</f>
        <v>0</v>
      </c>
      <c r="L35" s="42"/>
    </row>
    <row r="36" hidden="1" s="1" customFormat="1" ht="14.4" customHeight="1">
      <c r="B36" s="42"/>
      <c r="E36" s="136" t="s">
        <v>46</v>
      </c>
      <c r="F36" s="152">
        <f>ROUND((SUM(BH119:BH202)),  2)</f>
        <v>0</v>
      </c>
      <c r="I36" s="153">
        <v>0.14999999999999999</v>
      </c>
      <c r="J36" s="152">
        <f>0</f>
        <v>0</v>
      </c>
      <c r="L36" s="42"/>
    </row>
    <row r="37" hidden="1" s="1" customFormat="1" ht="14.4" customHeight="1">
      <c r="B37" s="42"/>
      <c r="E37" s="136" t="s">
        <v>47</v>
      </c>
      <c r="F37" s="152">
        <f>ROUND((SUM(BI119:BI202)),  2)</f>
        <v>0</v>
      </c>
      <c r="I37" s="153">
        <v>0</v>
      </c>
      <c r="J37" s="152">
        <f>0</f>
        <v>0</v>
      </c>
      <c r="L37" s="42"/>
    </row>
    <row r="38" s="1" customFormat="1" ht="6.96" customHeight="1">
      <c r="B38" s="42"/>
      <c r="I38" s="138"/>
      <c r="L38" s="42"/>
    </row>
    <row r="39" s="1" customFormat="1" ht="25.44" customHeight="1"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9"/>
      <c r="J39" s="160">
        <f>SUM(J30:J37)</f>
        <v>0</v>
      </c>
      <c r="K39" s="161"/>
      <c r="L39" s="42"/>
    </row>
    <row r="40" s="1" customFormat="1" ht="14.4" customHeight="1">
      <c r="B40" s="42"/>
      <c r="I40" s="13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62" t="s">
        <v>51</v>
      </c>
      <c r="E50" s="163"/>
      <c r="F50" s="163"/>
      <c r="G50" s="162" t="s">
        <v>52</v>
      </c>
      <c r="H50" s="163"/>
      <c r="I50" s="164"/>
      <c r="J50" s="163"/>
      <c r="K50" s="16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65" t="s">
        <v>53</v>
      </c>
      <c r="E61" s="166"/>
      <c r="F61" s="167" t="s">
        <v>54</v>
      </c>
      <c r="G61" s="165" t="s">
        <v>53</v>
      </c>
      <c r="H61" s="166"/>
      <c r="I61" s="168"/>
      <c r="J61" s="169" t="s">
        <v>54</v>
      </c>
      <c r="K61" s="16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62" t="s">
        <v>55</v>
      </c>
      <c r="E65" s="163"/>
      <c r="F65" s="163"/>
      <c r="G65" s="162" t="s">
        <v>56</v>
      </c>
      <c r="H65" s="163"/>
      <c r="I65" s="164"/>
      <c r="J65" s="163"/>
      <c r="K65" s="16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65" t="s">
        <v>53</v>
      </c>
      <c r="E76" s="166"/>
      <c r="F76" s="167" t="s">
        <v>54</v>
      </c>
      <c r="G76" s="165" t="s">
        <v>53</v>
      </c>
      <c r="H76" s="166"/>
      <c r="I76" s="168"/>
      <c r="J76" s="169" t="s">
        <v>54</v>
      </c>
      <c r="K76" s="166"/>
      <c r="L76" s="42"/>
    </row>
    <row r="77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2"/>
    </row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2"/>
    </row>
    <row r="82" s="1" customFormat="1" ht="24.96" customHeight="1">
      <c r="B82" s="37"/>
      <c r="C82" s="22" t="s">
        <v>101</v>
      </c>
      <c r="D82" s="38"/>
      <c r="E82" s="38"/>
      <c r="F82" s="38"/>
      <c r="G82" s="38"/>
      <c r="H82" s="38"/>
      <c r="I82" s="13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8"/>
      <c r="J84" s="38"/>
      <c r="K84" s="38"/>
      <c r="L84" s="42"/>
    </row>
    <row r="85" s="1" customFormat="1" ht="16.5" customHeight="1">
      <c r="B85" s="37"/>
      <c r="C85" s="38"/>
      <c r="D85" s="38"/>
      <c r="E85" s="176" t="str">
        <f>E7</f>
        <v>VN Žádlovice - oprava rozdělovacího objektu a odtěžení</v>
      </c>
      <c r="F85" s="31"/>
      <c r="G85" s="31"/>
      <c r="H85" s="31"/>
      <c r="I85" s="138"/>
      <c r="J85" s="38"/>
      <c r="K85" s="38"/>
      <c r="L85" s="42"/>
    </row>
    <row r="86" s="1" customFormat="1" ht="12" customHeight="1">
      <c r="B86" s="37"/>
      <c r="C86" s="31" t="s">
        <v>99</v>
      </c>
      <c r="D86" s="38"/>
      <c r="E86" s="38"/>
      <c r="F86" s="38"/>
      <c r="G86" s="38"/>
      <c r="H86" s="38"/>
      <c r="I86" s="13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SO 01 - Odtěžení sedimentů</v>
      </c>
      <c r="F87" s="38"/>
      <c r="G87" s="38"/>
      <c r="H87" s="38"/>
      <c r="I87" s="13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>Olomoucký kraj</v>
      </c>
      <c r="G89" s="38"/>
      <c r="H89" s="38"/>
      <c r="I89" s="141" t="s">
        <v>22</v>
      </c>
      <c r="J89" s="73" t="str">
        <f>IF(J12="","",J12)</f>
        <v>20. 3. 2020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42"/>
    </row>
    <row r="91" s="1" customFormat="1" ht="27.9" customHeight="1">
      <c r="B91" s="37"/>
      <c r="C91" s="31" t="s">
        <v>24</v>
      </c>
      <c r="D91" s="38"/>
      <c r="E91" s="38"/>
      <c r="F91" s="26" t="str">
        <f>E15</f>
        <v>Povodí Moravy, s.p.</v>
      </c>
      <c r="G91" s="38"/>
      <c r="H91" s="38"/>
      <c r="I91" s="141" t="s">
        <v>32</v>
      </c>
      <c r="J91" s="35" t="str">
        <f>E21</f>
        <v>PM, s.p. - Ing. Šefčíková</v>
      </c>
      <c r="K91" s="38"/>
      <c r="L91" s="42"/>
    </row>
    <row r="92" s="1" customFormat="1" ht="15.15" customHeight="1">
      <c r="B92" s="37"/>
      <c r="C92" s="31" t="s">
        <v>30</v>
      </c>
      <c r="D92" s="38"/>
      <c r="E92" s="38"/>
      <c r="F92" s="26" t="str">
        <f>IF(E18="","",E18)</f>
        <v>Vyplň údaj</v>
      </c>
      <c r="G92" s="38"/>
      <c r="H92" s="38"/>
      <c r="I92" s="141" t="s">
        <v>35</v>
      </c>
      <c r="J92" s="35" t="str">
        <f>E24</f>
        <v xml:space="preserve"> 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42"/>
    </row>
    <row r="94" s="1" customFormat="1" ht="29.28" customHeight="1">
      <c r="B94" s="37"/>
      <c r="C94" s="177" t="s">
        <v>102</v>
      </c>
      <c r="D94" s="178"/>
      <c r="E94" s="178"/>
      <c r="F94" s="178"/>
      <c r="G94" s="178"/>
      <c r="H94" s="178"/>
      <c r="I94" s="179"/>
      <c r="J94" s="180" t="s">
        <v>103</v>
      </c>
      <c r="K94" s="17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42"/>
    </row>
    <row r="96" s="1" customFormat="1" ht="22.8" customHeight="1">
      <c r="B96" s="37"/>
      <c r="C96" s="181" t="s">
        <v>104</v>
      </c>
      <c r="D96" s="38"/>
      <c r="E96" s="38"/>
      <c r="F96" s="38"/>
      <c r="G96" s="38"/>
      <c r="H96" s="38"/>
      <c r="I96" s="138"/>
      <c r="J96" s="104">
        <f>J119</f>
        <v>0</v>
      </c>
      <c r="K96" s="38"/>
      <c r="L96" s="42"/>
      <c r="AU96" s="16" t="s">
        <v>105</v>
      </c>
    </row>
    <row r="97" s="8" customFormat="1" ht="24.96" customHeight="1">
      <c r="B97" s="182"/>
      <c r="C97" s="183"/>
      <c r="D97" s="184" t="s">
        <v>106</v>
      </c>
      <c r="E97" s="185"/>
      <c r="F97" s="185"/>
      <c r="G97" s="185"/>
      <c r="H97" s="185"/>
      <c r="I97" s="186"/>
      <c r="J97" s="187">
        <f>J120</f>
        <v>0</v>
      </c>
      <c r="K97" s="183"/>
      <c r="L97" s="188"/>
    </row>
    <row r="98" s="9" customFormat="1" ht="19.92" customHeight="1">
      <c r="B98" s="189"/>
      <c r="C98" s="190"/>
      <c r="D98" s="191" t="s">
        <v>107</v>
      </c>
      <c r="E98" s="192"/>
      <c r="F98" s="192"/>
      <c r="G98" s="192"/>
      <c r="H98" s="192"/>
      <c r="I98" s="193"/>
      <c r="J98" s="194">
        <f>J121</f>
        <v>0</v>
      </c>
      <c r="K98" s="190"/>
      <c r="L98" s="195"/>
    </row>
    <row r="99" s="8" customFormat="1" ht="24.96" customHeight="1">
      <c r="B99" s="182"/>
      <c r="C99" s="183"/>
      <c r="D99" s="184" t="s">
        <v>108</v>
      </c>
      <c r="E99" s="185"/>
      <c r="F99" s="185"/>
      <c r="G99" s="185"/>
      <c r="H99" s="185"/>
      <c r="I99" s="186"/>
      <c r="J99" s="187">
        <f>J175</f>
        <v>0</v>
      </c>
      <c r="K99" s="183"/>
      <c r="L99" s="188"/>
    </row>
    <row r="100" s="1" customFormat="1" ht="21.84" customHeight="1">
      <c r="B100" s="37"/>
      <c r="C100" s="38"/>
      <c r="D100" s="38"/>
      <c r="E100" s="38"/>
      <c r="F100" s="38"/>
      <c r="G100" s="38"/>
      <c r="H100" s="38"/>
      <c r="I100" s="138"/>
      <c r="J100" s="38"/>
      <c r="K100" s="38"/>
      <c r="L100" s="42"/>
    </row>
    <row r="101" s="1" customFormat="1" ht="6.96" customHeight="1">
      <c r="B101" s="60"/>
      <c r="C101" s="61"/>
      <c r="D101" s="61"/>
      <c r="E101" s="61"/>
      <c r="F101" s="61"/>
      <c r="G101" s="61"/>
      <c r="H101" s="61"/>
      <c r="I101" s="172"/>
      <c r="J101" s="61"/>
      <c r="K101" s="61"/>
      <c r="L101" s="42"/>
    </row>
    <row r="105" s="1" customFormat="1" ht="6.96" customHeight="1">
      <c r="B105" s="62"/>
      <c r="C105" s="63"/>
      <c r="D105" s="63"/>
      <c r="E105" s="63"/>
      <c r="F105" s="63"/>
      <c r="G105" s="63"/>
      <c r="H105" s="63"/>
      <c r="I105" s="175"/>
      <c r="J105" s="63"/>
      <c r="K105" s="63"/>
      <c r="L105" s="42"/>
    </row>
    <row r="106" s="1" customFormat="1" ht="24.96" customHeight="1">
      <c r="B106" s="37"/>
      <c r="C106" s="22" t="s">
        <v>109</v>
      </c>
      <c r="D106" s="38"/>
      <c r="E106" s="38"/>
      <c r="F106" s="38"/>
      <c r="G106" s="38"/>
      <c r="H106" s="38"/>
      <c r="I106" s="138"/>
      <c r="J106" s="38"/>
      <c r="K106" s="38"/>
      <c r="L106" s="42"/>
    </row>
    <row r="107" s="1" customFormat="1" ht="6.96" customHeight="1">
      <c r="B107" s="37"/>
      <c r="C107" s="38"/>
      <c r="D107" s="38"/>
      <c r="E107" s="38"/>
      <c r="F107" s="38"/>
      <c r="G107" s="38"/>
      <c r="H107" s="38"/>
      <c r="I107" s="138"/>
      <c r="J107" s="38"/>
      <c r="K107" s="38"/>
      <c r="L107" s="42"/>
    </row>
    <row r="108" s="1" customFormat="1" ht="12" customHeight="1">
      <c r="B108" s="37"/>
      <c r="C108" s="31" t="s">
        <v>16</v>
      </c>
      <c r="D108" s="38"/>
      <c r="E108" s="38"/>
      <c r="F108" s="38"/>
      <c r="G108" s="38"/>
      <c r="H108" s="38"/>
      <c r="I108" s="138"/>
      <c r="J108" s="38"/>
      <c r="K108" s="38"/>
      <c r="L108" s="42"/>
    </row>
    <row r="109" s="1" customFormat="1" ht="16.5" customHeight="1">
      <c r="B109" s="37"/>
      <c r="C109" s="38"/>
      <c r="D109" s="38"/>
      <c r="E109" s="176" t="str">
        <f>E7</f>
        <v>VN Žádlovice - oprava rozdělovacího objektu a odtěžení</v>
      </c>
      <c r="F109" s="31"/>
      <c r="G109" s="31"/>
      <c r="H109" s="31"/>
      <c r="I109" s="138"/>
      <c r="J109" s="38"/>
      <c r="K109" s="38"/>
      <c r="L109" s="42"/>
    </row>
    <row r="110" s="1" customFormat="1" ht="12" customHeight="1">
      <c r="B110" s="37"/>
      <c r="C110" s="31" t="s">
        <v>99</v>
      </c>
      <c r="D110" s="38"/>
      <c r="E110" s="38"/>
      <c r="F110" s="38"/>
      <c r="G110" s="38"/>
      <c r="H110" s="38"/>
      <c r="I110" s="138"/>
      <c r="J110" s="38"/>
      <c r="K110" s="38"/>
      <c r="L110" s="42"/>
    </row>
    <row r="111" s="1" customFormat="1" ht="16.5" customHeight="1">
      <c r="B111" s="37"/>
      <c r="C111" s="38"/>
      <c r="D111" s="38"/>
      <c r="E111" s="70" t="str">
        <f>E9</f>
        <v>SO 01 - Odtěžení sedimentů</v>
      </c>
      <c r="F111" s="38"/>
      <c r="G111" s="38"/>
      <c r="H111" s="38"/>
      <c r="I111" s="138"/>
      <c r="J111" s="38"/>
      <c r="K111" s="38"/>
      <c r="L111" s="42"/>
    </row>
    <row r="112" s="1" customFormat="1" ht="6.96" customHeight="1">
      <c r="B112" s="37"/>
      <c r="C112" s="38"/>
      <c r="D112" s="38"/>
      <c r="E112" s="38"/>
      <c r="F112" s="38"/>
      <c r="G112" s="38"/>
      <c r="H112" s="38"/>
      <c r="I112" s="138"/>
      <c r="J112" s="38"/>
      <c r="K112" s="38"/>
      <c r="L112" s="42"/>
    </row>
    <row r="113" s="1" customFormat="1" ht="12" customHeight="1">
      <c r="B113" s="37"/>
      <c r="C113" s="31" t="s">
        <v>20</v>
      </c>
      <c r="D113" s="38"/>
      <c r="E113" s="38"/>
      <c r="F113" s="26" t="str">
        <f>F12</f>
        <v>Olomoucký kraj</v>
      </c>
      <c r="G113" s="38"/>
      <c r="H113" s="38"/>
      <c r="I113" s="141" t="s">
        <v>22</v>
      </c>
      <c r="J113" s="73" t="str">
        <f>IF(J12="","",J12)</f>
        <v>20. 3. 2020</v>
      </c>
      <c r="K113" s="38"/>
      <c r="L113" s="42"/>
    </row>
    <row r="114" s="1" customFormat="1" ht="6.96" customHeight="1">
      <c r="B114" s="37"/>
      <c r="C114" s="38"/>
      <c r="D114" s="38"/>
      <c r="E114" s="38"/>
      <c r="F114" s="38"/>
      <c r="G114" s="38"/>
      <c r="H114" s="38"/>
      <c r="I114" s="138"/>
      <c r="J114" s="38"/>
      <c r="K114" s="38"/>
      <c r="L114" s="42"/>
    </row>
    <row r="115" s="1" customFormat="1" ht="27.9" customHeight="1">
      <c r="B115" s="37"/>
      <c r="C115" s="31" t="s">
        <v>24</v>
      </c>
      <c r="D115" s="38"/>
      <c r="E115" s="38"/>
      <c r="F115" s="26" t="str">
        <f>E15</f>
        <v>Povodí Moravy, s.p.</v>
      </c>
      <c r="G115" s="38"/>
      <c r="H115" s="38"/>
      <c r="I115" s="141" t="s">
        <v>32</v>
      </c>
      <c r="J115" s="35" t="str">
        <f>E21</f>
        <v>PM, s.p. - Ing. Šefčíková</v>
      </c>
      <c r="K115" s="38"/>
      <c r="L115" s="42"/>
    </row>
    <row r="116" s="1" customFormat="1" ht="15.15" customHeight="1">
      <c r="B116" s="37"/>
      <c r="C116" s="31" t="s">
        <v>30</v>
      </c>
      <c r="D116" s="38"/>
      <c r="E116" s="38"/>
      <c r="F116" s="26" t="str">
        <f>IF(E18="","",E18)</f>
        <v>Vyplň údaj</v>
      </c>
      <c r="G116" s="38"/>
      <c r="H116" s="38"/>
      <c r="I116" s="141" t="s">
        <v>35</v>
      </c>
      <c r="J116" s="35" t="str">
        <f>E24</f>
        <v xml:space="preserve"> </v>
      </c>
      <c r="K116" s="38"/>
      <c r="L116" s="42"/>
    </row>
    <row r="117" s="1" customFormat="1" ht="10.32" customHeight="1">
      <c r="B117" s="37"/>
      <c r="C117" s="38"/>
      <c r="D117" s="38"/>
      <c r="E117" s="38"/>
      <c r="F117" s="38"/>
      <c r="G117" s="38"/>
      <c r="H117" s="38"/>
      <c r="I117" s="138"/>
      <c r="J117" s="38"/>
      <c r="K117" s="38"/>
      <c r="L117" s="42"/>
    </row>
    <row r="118" s="10" customFormat="1" ht="29.28" customHeight="1">
      <c r="B118" s="196"/>
      <c r="C118" s="197" t="s">
        <v>110</v>
      </c>
      <c r="D118" s="198" t="s">
        <v>63</v>
      </c>
      <c r="E118" s="198" t="s">
        <v>59</v>
      </c>
      <c r="F118" s="198" t="s">
        <v>60</v>
      </c>
      <c r="G118" s="198" t="s">
        <v>111</v>
      </c>
      <c r="H118" s="198" t="s">
        <v>112</v>
      </c>
      <c r="I118" s="199" t="s">
        <v>113</v>
      </c>
      <c r="J118" s="200" t="s">
        <v>103</v>
      </c>
      <c r="K118" s="201" t="s">
        <v>114</v>
      </c>
      <c r="L118" s="202"/>
      <c r="M118" s="94" t="s">
        <v>1</v>
      </c>
      <c r="N118" s="95" t="s">
        <v>42</v>
      </c>
      <c r="O118" s="95" t="s">
        <v>115</v>
      </c>
      <c r="P118" s="95" t="s">
        <v>116</v>
      </c>
      <c r="Q118" s="95" t="s">
        <v>117</v>
      </c>
      <c r="R118" s="95" t="s">
        <v>118</v>
      </c>
      <c r="S118" s="95" t="s">
        <v>119</v>
      </c>
      <c r="T118" s="96" t="s">
        <v>120</v>
      </c>
    </row>
    <row r="119" s="1" customFormat="1" ht="22.8" customHeight="1">
      <c r="B119" s="37"/>
      <c r="C119" s="101" t="s">
        <v>121</v>
      </c>
      <c r="D119" s="38"/>
      <c r="E119" s="38"/>
      <c r="F119" s="38"/>
      <c r="G119" s="38"/>
      <c r="H119" s="38"/>
      <c r="I119" s="138"/>
      <c r="J119" s="203">
        <f>BK119</f>
        <v>0</v>
      </c>
      <c r="K119" s="38"/>
      <c r="L119" s="42"/>
      <c r="M119" s="97"/>
      <c r="N119" s="98"/>
      <c r="O119" s="98"/>
      <c r="P119" s="204">
        <f>P120+P175</f>
        <v>0</v>
      </c>
      <c r="Q119" s="98"/>
      <c r="R119" s="204">
        <f>R120+R175</f>
        <v>0.01073</v>
      </c>
      <c r="S119" s="98"/>
      <c r="T119" s="205">
        <f>T120+T175</f>
        <v>0.00075000000000000002</v>
      </c>
      <c r="AT119" s="16" t="s">
        <v>77</v>
      </c>
      <c r="AU119" s="16" t="s">
        <v>105</v>
      </c>
      <c r="BK119" s="206">
        <f>BK120+BK175</f>
        <v>0</v>
      </c>
    </row>
    <row r="120" s="11" customFormat="1" ht="25.92" customHeight="1">
      <c r="B120" s="207"/>
      <c r="C120" s="208"/>
      <c r="D120" s="209" t="s">
        <v>77</v>
      </c>
      <c r="E120" s="210" t="s">
        <v>122</v>
      </c>
      <c r="F120" s="210" t="s">
        <v>123</v>
      </c>
      <c r="G120" s="208"/>
      <c r="H120" s="208"/>
      <c r="I120" s="211"/>
      <c r="J120" s="212">
        <f>BK120</f>
        <v>0</v>
      </c>
      <c r="K120" s="208"/>
      <c r="L120" s="213"/>
      <c r="M120" s="214"/>
      <c r="N120" s="215"/>
      <c r="O120" s="215"/>
      <c r="P120" s="216">
        <f>P121</f>
        <v>0</v>
      </c>
      <c r="Q120" s="215"/>
      <c r="R120" s="216">
        <f>R121</f>
        <v>0.01073</v>
      </c>
      <c r="S120" s="215"/>
      <c r="T120" s="217">
        <f>T121</f>
        <v>0.00075000000000000002</v>
      </c>
      <c r="AR120" s="218" t="s">
        <v>86</v>
      </c>
      <c r="AT120" s="219" t="s">
        <v>77</v>
      </c>
      <c r="AU120" s="219" t="s">
        <v>78</v>
      </c>
      <c r="AY120" s="218" t="s">
        <v>124</v>
      </c>
      <c r="BK120" s="220">
        <f>BK121</f>
        <v>0</v>
      </c>
    </row>
    <row r="121" s="11" customFormat="1" ht="22.8" customHeight="1">
      <c r="B121" s="207"/>
      <c r="C121" s="208"/>
      <c r="D121" s="209" t="s">
        <v>77</v>
      </c>
      <c r="E121" s="221" t="s">
        <v>86</v>
      </c>
      <c r="F121" s="221" t="s">
        <v>125</v>
      </c>
      <c r="G121" s="208"/>
      <c r="H121" s="208"/>
      <c r="I121" s="211"/>
      <c r="J121" s="222">
        <f>BK121</f>
        <v>0</v>
      </c>
      <c r="K121" s="208"/>
      <c r="L121" s="213"/>
      <c r="M121" s="214"/>
      <c r="N121" s="215"/>
      <c r="O121" s="215"/>
      <c r="P121" s="216">
        <f>SUM(P122:P174)</f>
        <v>0</v>
      </c>
      <c r="Q121" s="215"/>
      <c r="R121" s="216">
        <f>SUM(R122:R174)</f>
        <v>0.01073</v>
      </c>
      <c r="S121" s="215"/>
      <c r="T121" s="217">
        <f>SUM(T122:T174)</f>
        <v>0.00075000000000000002</v>
      </c>
      <c r="AR121" s="218" t="s">
        <v>86</v>
      </c>
      <c r="AT121" s="219" t="s">
        <v>77</v>
      </c>
      <c r="AU121" s="219" t="s">
        <v>86</v>
      </c>
      <c r="AY121" s="218" t="s">
        <v>124</v>
      </c>
      <c r="BK121" s="220">
        <f>SUM(BK122:BK174)</f>
        <v>0</v>
      </c>
    </row>
    <row r="122" s="1" customFormat="1" ht="16.5" customHeight="1">
      <c r="B122" s="37"/>
      <c r="C122" s="223" t="s">
        <v>86</v>
      </c>
      <c r="D122" s="223" t="s">
        <v>126</v>
      </c>
      <c r="E122" s="224" t="s">
        <v>127</v>
      </c>
      <c r="F122" s="225" t="s">
        <v>128</v>
      </c>
      <c r="G122" s="226" t="s">
        <v>129</v>
      </c>
      <c r="H122" s="227">
        <v>0.097000000000000003</v>
      </c>
      <c r="I122" s="228"/>
      <c r="J122" s="229">
        <f>ROUND(I122*H122,2)</f>
        <v>0</v>
      </c>
      <c r="K122" s="225" t="s">
        <v>130</v>
      </c>
      <c r="L122" s="42"/>
      <c r="M122" s="230" t="s">
        <v>1</v>
      </c>
      <c r="N122" s="231" t="s">
        <v>43</v>
      </c>
      <c r="O122" s="85"/>
      <c r="P122" s="232">
        <f>O122*H122</f>
        <v>0</v>
      </c>
      <c r="Q122" s="232">
        <v>0</v>
      </c>
      <c r="R122" s="232">
        <f>Q122*H122</f>
        <v>0</v>
      </c>
      <c r="S122" s="232">
        <v>0</v>
      </c>
      <c r="T122" s="233">
        <f>S122*H122</f>
        <v>0</v>
      </c>
      <c r="AR122" s="234" t="s">
        <v>131</v>
      </c>
      <c r="AT122" s="234" t="s">
        <v>126</v>
      </c>
      <c r="AU122" s="234" t="s">
        <v>88</v>
      </c>
      <c r="AY122" s="16" t="s">
        <v>124</v>
      </c>
      <c r="BE122" s="235">
        <f>IF(N122="základní",J122,0)</f>
        <v>0</v>
      </c>
      <c r="BF122" s="235">
        <f>IF(N122="snížená",J122,0)</f>
        <v>0</v>
      </c>
      <c r="BG122" s="235">
        <f>IF(N122="zákl. přenesená",J122,0)</f>
        <v>0</v>
      </c>
      <c r="BH122" s="235">
        <f>IF(N122="sníž. přenesená",J122,0)</f>
        <v>0</v>
      </c>
      <c r="BI122" s="235">
        <f>IF(N122="nulová",J122,0)</f>
        <v>0</v>
      </c>
      <c r="BJ122" s="16" t="s">
        <v>86</v>
      </c>
      <c r="BK122" s="235">
        <f>ROUND(I122*H122,2)</f>
        <v>0</v>
      </c>
      <c r="BL122" s="16" t="s">
        <v>131</v>
      </c>
      <c r="BM122" s="234" t="s">
        <v>132</v>
      </c>
    </row>
    <row r="123" s="1" customFormat="1">
      <c r="B123" s="37"/>
      <c r="C123" s="38"/>
      <c r="D123" s="236" t="s">
        <v>133</v>
      </c>
      <c r="E123" s="38"/>
      <c r="F123" s="237" t="s">
        <v>134</v>
      </c>
      <c r="G123" s="38"/>
      <c r="H123" s="38"/>
      <c r="I123" s="138"/>
      <c r="J123" s="38"/>
      <c r="K123" s="38"/>
      <c r="L123" s="42"/>
      <c r="M123" s="238"/>
      <c r="N123" s="85"/>
      <c r="O123" s="85"/>
      <c r="P123" s="85"/>
      <c r="Q123" s="85"/>
      <c r="R123" s="85"/>
      <c r="S123" s="85"/>
      <c r="T123" s="86"/>
      <c r="AT123" s="16" t="s">
        <v>133</v>
      </c>
      <c r="AU123" s="16" t="s">
        <v>88</v>
      </c>
    </row>
    <row r="124" s="12" customFormat="1">
      <c r="B124" s="239"/>
      <c r="C124" s="240"/>
      <c r="D124" s="236" t="s">
        <v>135</v>
      </c>
      <c r="E124" s="241" t="s">
        <v>1</v>
      </c>
      <c r="F124" s="242" t="s">
        <v>136</v>
      </c>
      <c r="G124" s="240"/>
      <c r="H124" s="243">
        <v>0.097000000000000003</v>
      </c>
      <c r="I124" s="244"/>
      <c r="J124" s="240"/>
      <c r="K124" s="240"/>
      <c r="L124" s="245"/>
      <c r="M124" s="246"/>
      <c r="N124" s="247"/>
      <c r="O124" s="247"/>
      <c r="P124" s="247"/>
      <c r="Q124" s="247"/>
      <c r="R124" s="247"/>
      <c r="S124" s="247"/>
      <c r="T124" s="248"/>
      <c r="AT124" s="249" t="s">
        <v>135</v>
      </c>
      <c r="AU124" s="249" t="s">
        <v>88</v>
      </c>
      <c r="AV124" s="12" t="s">
        <v>88</v>
      </c>
      <c r="AW124" s="12" t="s">
        <v>34</v>
      </c>
      <c r="AX124" s="12" t="s">
        <v>86</v>
      </c>
      <c r="AY124" s="249" t="s">
        <v>124</v>
      </c>
    </row>
    <row r="125" s="1" customFormat="1" ht="24" customHeight="1">
      <c r="B125" s="37"/>
      <c r="C125" s="223" t="s">
        <v>88</v>
      </c>
      <c r="D125" s="223" t="s">
        <v>126</v>
      </c>
      <c r="E125" s="224" t="s">
        <v>137</v>
      </c>
      <c r="F125" s="225" t="s">
        <v>138</v>
      </c>
      <c r="G125" s="226" t="s">
        <v>139</v>
      </c>
      <c r="H125" s="227">
        <v>40</v>
      </c>
      <c r="I125" s="228"/>
      <c r="J125" s="229">
        <f>ROUND(I125*H125,2)</f>
        <v>0</v>
      </c>
      <c r="K125" s="225" t="s">
        <v>130</v>
      </c>
      <c r="L125" s="42"/>
      <c r="M125" s="230" t="s">
        <v>1</v>
      </c>
      <c r="N125" s="231" t="s">
        <v>43</v>
      </c>
      <c r="O125" s="85"/>
      <c r="P125" s="232">
        <f>O125*H125</f>
        <v>0</v>
      </c>
      <c r="Q125" s="232">
        <v>0</v>
      </c>
      <c r="R125" s="232">
        <f>Q125*H125</f>
        <v>0</v>
      </c>
      <c r="S125" s="232">
        <v>0</v>
      </c>
      <c r="T125" s="233">
        <f>S125*H125</f>
        <v>0</v>
      </c>
      <c r="AR125" s="234" t="s">
        <v>131</v>
      </c>
      <c r="AT125" s="234" t="s">
        <v>126</v>
      </c>
      <c r="AU125" s="234" t="s">
        <v>88</v>
      </c>
      <c r="AY125" s="16" t="s">
        <v>124</v>
      </c>
      <c r="BE125" s="235">
        <f>IF(N125="základní",J125,0)</f>
        <v>0</v>
      </c>
      <c r="BF125" s="235">
        <f>IF(N125="snížená",J125,0)</f>
        <v>0</v>
      </c>
      <c r="BG125" s="235">
        <f>IF(N125="zákl. přenesená",J125,0)</f>
        <v>0</v>
      </c>
      <c r="BH125" s="235">
        <f>IF(N125="sníž. přenesená",J125,0)</f>
        <v>0</v>
      </c>
      <c r="BI125" s="235">
        <f>IF(N125="nulová",J125,0)</f>
        <v>0</v>
      </c>
      <c r="BJ125" s="16" t="s">
        <v>86</v>
      </c>
      <c r="BK125" s="235">
        <f>ROUND(I125*H125,2)</f>
        <v>0</v>
      </c>
      <c r="BL125" s="16" t="s">
        <v>131</v>
      </c>
      <c r="BM125" s="234" t="s">
        <v>140</v>
      </c>
    </row>
    <row r="126" s="1" customFormat="1">
      <c r="B126" s="37"/>
      <c r="C126" s="38"/>
      <c r="D126" s="236" t="s">
        <v>133</v>
      </c>
      <c r="E126" s="38"/>
      <c r="F126" s="237" t="s">
        <v>141</v>
      </c>
      <c r="G126" s="38"/>
      <c r="H126" s="38"/>
      <c r="I126" s="138"/>
      <c r="J126" s="38"/>
      <c r="K126" s="38"/>
      <c r="L126" s="42"/>
      <c r="M126" s="238"/>
      <c r="N126" s="85"/>
      <c r="O126" s="85"/>
      <c r="P126" s="85"/>
      <c r="Q126" s="85"/>
      <c r="R126" s="85"/>
      <c r="S126" s="85"/>
      <c r="T126" s="86"/>
      <c r="AT126" s="16" t="s">
        <v>133</v>
      </c>
      <c r="AU126" s="16" t="s">
        <v>88</v>
      </c>
    </row>
    <row r="127" s="1" customFormat="1">
      <c r="B127" s="37"/>
      <c r="C127" s="38"/>
      <c r="D127" s="236" t="s">
        <v>142</v>
      </c>
      <c r="E127" s="38"/>
      <c r="F127" s="250" t="s">
        <v>143</v>
      </c>
      <c r="G127" s="38"/>
      <c r="H127" s="38"/>
      <c r="I127" s="138"/>
      <c r="J127" s="38"/>
      <c r="K127" s="38"/>
      <c r="L127" s="42"/>
      <c r="M127" s="238"/>
      <c r="N127" s="85"/>
      <c r="O127" s="85"/>
      <c r="P127" s="85"/>
      <c r="Q127" s="85"/>
      <c r="R127" s="85"/>
      <c r="S127" s="85"/>
      <c r="T127" s="86"/>
      <c r="AT127" s="16" t="s">
        <v>142</v>
      </c>
      <c r="AU127" s="16" t="s">
        <v>88</v>
      </c>
    </row>
    <row r="128" s="12" customFormat="1">
      <c r="B128" s="239"/>
      <c r="C128" s="240"/>
      <c r="D128" s="236" t="s">
        <v>135</v>
      </c>
      <c r="E128" s="241" t="s">
        <v>1</v>
      </c>
      <c r="F128" s="242" t="s">
        <v>144</v>
      </c>
      <c r="G128" s="240"/>
      <c r="H128" s="243">
        <v>40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AT128" s="249" t="s">
        <v>135</v>
      </c>
      <c r="AU128" s="249" t="s">
        <v>88</v>
      </c>
      <c r="AV128" s="12" t="s">
        <v>88</v>
      </c>
      <c r="AW128" s="12" t="s">
        <v>34</v>
      </c>
      <c r="AX128" s="12" t="s">
        <v>86</v>
      </c>
      <c r="AY128" s="249" t="s">
        <v>124</v>
      </c>
    </row>
    <row r="129" s="1" customFormat="1" ht="16.5" customHeight="1">
      <c r="B129" s="37"/>
      <c r="C129" s="223" t="s">
        <v>145</v>
      </c>
      <c r="D129" s="223" t="s">
        <v>126</v>
      </c>
      <c r="E129" s="224" t="s">
        <v>146</v>
      </c>
      <c r="F129" s="225" t="s">
        <v>147</v>
      </c>
      <c r="G129" s="226" t="s">
        <v>139</v>
      </c>
      <c r="H129" s="227">
        <v>40</v>
      </c>
      <c r="I129" s="228"/>
      <c r="J129" s="229">
        <f>ROUND(I129*H129,2)</f>
        <v>0</v>
      </c>
      <c r="K129" s="225" t="s">
        <v>148</v>
      </c>
      <c r="L129" s="42"/>
      <c r="M129" s="230" t="s">
        <v>1</v>
      </c>
      <c r="N129" s="231" t="s">
        <v>43</v>
      </c>
      <c r="O129" s="85"/>
      <c r="P129" s="232">
        <f>O129*H129</f>
        <v>0</v>
      </c>
      <c r="Q129" s="232">
        <v>0.00018000000000000001</v>
      </c>
      <c r="R129" s="232">
        <f>Q129*H129</f>
        <v>0.0072000000000000007</v>
      </c>
      <c r="S129" s="232">
        <v>0</v>
      </c>
      <c r="T129" s="233">
        <f>S129*H129</f>
        <v>0</v>
      </c>
      <c r="AR129" s="234" t="s">
        <v>131</v>
      </c>
      <c r="AT129" s="234" t="s">
        <v>126</v>
      </c>
      <c r="AU129" s="234" t="s">
        <v>88</v>
      </c>
      <c r="AY129" s="16" t="s">
        <v>124</v>
      </c>
      <c r="BE129" s="235">
        <f>IF(N129="základní",J129,0)</f>
        <v>0</v>
      </c>
      <c r="BF129" s="235">
        <f>IF(N129="snížená",J129,0)</f>
        <v>0</v>
      </c>
      <c r="BG129" s="235">
        <f>IF(N129="zákl. přenesená",J129,0)</f>
        <v>0</v>
      </c>
      <c r="BH129" s="235">
        <f>IF(N129="sníž. přenesená",J129,0)</f>
        <v>0</v>
      </c>
      <c r="BI129" s="235">
        <f>IF(N129="nulová",J129,0)</f>
        <v>0</v>
      </c>
      <c r="BJ129" s="16" t="s">
        <v>86</v>
      </c>
      <c r="BK129" s="235">
        <f>ROUND(I129*H129,2)</f>
        <v>0</v>
      </c>
      <c r="BL129" s="16" t="s">
        <v>131</v>
      </c>
      <c r="BM129" s="234" t="s">
        <v>149</v>
      </c>
    </row>
    <row r="130" s="1" customFormat="1">
      <c r="B130" s="37"/>
      <c r="C130" s="38"/>
      <c r="D130" s="236" t="s">
        <v>133</v>
      </c>
      <c r="E130" s="38"/>
      <c r="F130" s="237" t="s">
        <v>150</v>
      </c>
      <c r="G130" s="38"/>
      <c r="H130" s="38"/>
      <c r="I130" s="138"/>
      <c r="J130" s="38"/>
      <c r="K130" s="38"/>
      <c r="L130" s="42"/>
      <c r="M130" s="238"/>
      <c r="N130" s="85"/>
      <c r="O130" s="85"/>
      <c r="P130" s="85"/>
      <c r="Q130" s="85"/>
      <c r="R130" s="85"/>
      <c r="S130" s="85"/>
      <c r="T130" s="86"/>
      <c r="AT130" s="16" t="s">
        <v>133</v>
      </c>
      <c r="AU130" s="16" t="s">
        <v>88</v>
      </c>
    </row>
    <row r="131" s="1" customFormat="1" ht="16.5" customHeight="1">
      <c r="B131" s="37"/>
      <c r="C131" s="223" t="s">
        <v>131</v>
      </c>
      <c r="D131" s="223" t="s">
        <v>126</v>
      </c>
      <c r="E131" s="224" t="s">
        <v>151</v>
      </c>
      <c r="F131" s="225" t="s">
        <v>152</v>
      </c>
      <c r="G131" s="226" t="s">
        <v>153</v>
      </c>
      <c r="H131" s="227">
        <v>10</v>
      </c>
      <c r="I131" s="228"/>
      <c r="J131" s="229">
        <f>ROUND(I131*H131,2)</f>
        <v>0</v>
      </c>
      <c r="K131" s="225" t="s">
        <v>130</v>
      </c>
      <c r="L131" s="42"/>
      <c r="M131" s="230" t="s">
        <v>1</v>
      </c>
      <c r="N131" s="231" t="s">
        <v>43</v>
      </c>
      <c r="O131" s="85"/>
      <c r="P131" s="232">
        <f>O131*H131</f>
        <v>0</v>
      </c>
      <c r="Q131" s="232">
        <v>8.0000000000000007E-05</v>
      </c>
      <c r="R131" s="232">
        <f>Q131*H131</f>
        <v>0.00080000000000000004</v>
      </c>
      <c r="S131" s="232">
        <v>0</v>
      </c>
      <c r="T131" s="233">
        <f>S131*H131</f>
        <v>0</v>
      </c>
      <c r="AR131" s="234" t="s">
        <v>131</v>
      </c>
      <c r="AT131" s="234" t="s">
        <v>126</v>
      </c>
      <c r="AU131" s="234" t="s">
        <v>88</v>
      </c>
      <c r="AY131" s="16" t="s">
        <v>124</v>
      </c>
      <c r="BE131" s="235">
        <f>IF(N131="základní",J131,0)</f>
        <v>0</v>
      </c>
      <c r="BF131" s="235">
        <f>IF(N131="snížená",J131,0)</f>
        <v>0</v>
      </c>
      <c r="BG131" s="235">
        <f>IF(N131="zákl. přenesená",J131,0)</f>
        <v>0</v>
      </c>
      <c r="BH131" s="235">
        <f>IF(N131="sníž. přenesená",J131,0)</f>
        <v>0</v>
      </c>
      <c r="BI131" s="235">
        <f>IF(N131="nulová",J131,0)</f>
        <v>0</v>
      </c>
      <c r="BJ131" s="16" t="s">
        <v>86</v>
      </c>
      <c r="BK131" s="235">
        <f>ROUND(I131*H131,2)</f>
        <v>0</v>
      </c>
      <c r="BL131" s="16" t="s">
        <v>131</v>
      </c>
      <c r="BM131" s="234" t="s">
        <v>154</v>
      </c>
    </row>
    <row r="132" s="1" customFormat="1">
      <c r="B132" s="37"/>
      <c r="C132" s="38"/>
      <c r="D132" s="236" t="s">
        <v>133</v>
      </c>
      <c r="E132" s="38"/>
      <c r="F132" s="237" t="s">
        <v>155</v>
      </c>
      <c r="G132" s="38"/>
      <c r="H132" s="38"/>
      <c r="I132" s="138"/>
      <c r="J132" s="38"/>
      <c r="K132" s="38"/>
      <c r="L132" s="42"/>
      <c r="M132" s="238"/>
      <c r="N132" s="85"/>
      <c r="O132" s="85"/>
      <c r="P132" s="85"/>
      <c r="Q132" s="85"/>
      <c r="R132" s="85"/>
      <c r="S132" s="85"/>
      <c r="T132" s="86"/>
      <c r="AT132" s="16" t="s">
        <v>133</v>
      </c>
      <c r="AU132" s="16" t="s">
        <v>88</v>
      </c>
    </row>
    <row r="133" s="1" customFormat="1" ht="24" customHeight="1">
      <c r="B133" s="37"/>
      <c r="C133" s="223" t="s">
        <v>156</v>
      </c>
      <c r="D133" s="223" t="s">
        <v>126</v>
      </c>
      <c r="E133" s="224" t="s">
        <v>157</v>
      </c>
      <c r="F133" s="225" t="s">
        <v>158</v>
      </c>
      <c r="G133" s="226" t="s">
        <v>153</v>
      </c>
      <c r="H133" s="227">
        <v>10</v>
      </c>
      <c r="I133" s="228"/>
      <c r="J133" s="229">
        <f>ROUND(I133*H133,2)</f>
        <v>0</v>
      </c>
      <c r="K133" s="225" t="s">
        <v>1</v>
      </c>
      <c r="L133" s="42"/>
      <c r="M133" s="230" t="s">
        <v>1</v>
      </c>
      <c r="N133" s="231" t="s">
        <v>43</v>
      </c>
      <c r="O133" s="85"/>
      <c r="P133" s="232">
        <f>O133*H133</f>
        <v>0</v>
      </c>
      <c r="Q133" s="232">
        <v>0</v>
      </c>
      <c r="R133" s="232">
        <f>Q133*H133</f>
        <v>0</v>
      </c>
      <c r="S133" s="232">
        <v>0</v>
      </c>
      <c r="T133" s="233">
        <f>S133*H133</f>
        <v>0</v>
      </c>
      <c r="AR133" s="234" t="s">
        <v>131</v>
      </c>
      <c r="AT133" s="234" t="s">
        <v>126</v>
      </c>
      <c r="AU133" s="234" t="s">
        <v>88</v>
      </c>
      <c r="AY133" s="16" t="s">
        <v>124</v>
      </c>
      <c r="BE133" s="235">
        <f>IF(N133="základní",J133,0)</f>
        <v>0</v>
      </c>
      <c r="BF133" s="235">
        <f>IF(N133="snížená",J133,0)</f>
        <v>0</v>
      </c>
      <c r="BG133" s="235">
        <f>IF(N133="zákl. přenesená",J133,0)</f>
        <v>0</v>
      </c>
      <c r="BH133" s="235">
        <f>IF(N133="sníž. přenesená",J133,0)</f>
        <v>0</v>
      </c>
      <c r="BI133" s="235">
        <f>IF(N133="nulová",J133,0)</f>
        <v>0</v>
      </c>
      <c r="BJ133" s="16" t="s">
        <v>86</v>
      </c>
      <c r="BK133" s="235">
        <f>ROUND(I133*H133,2)</f>
        <v>0</v>
      </c>
      <c r="BL133" s="16" t="s">
        <v>131</v>
      </c>
      <c r="BM133" s="234" t="s">
        <v>159</v>
      </c>
    </row>
    <row r="134" s="1" customFormat="1">
      <c r="B134" s="37"/>
      <c r="C134" s="38"/>
      <c r="D134" s="236" t="s">
        <v>133</v>
      </c>
      <c r="E134" s="38"/>
      <c r="F134" s="237" t="s">
        <v>160</v>
      </c>
      <c r="G134" s="38"/>
      <c r="H134" s="38"/>
      <c r="I134" s="138"/>
      <c r="J134" s="38"/>
      <c r="K134" s="38"/>
      <c r="L134" s="42"/>
      <c r="M134" s="238"/>
      <c r="N134" s="85"/>
      <c r="O134" s="85"/>
      <c r="P134" s="85"/>
      <c r="Q134" s="85"/>
      <c r="R134" s="85"/>
      <c r="S134" s="85"/>
      <c r="T134" s="86"/>
      <c r="AT134" s="16" t="s">
        <v>133</v>
      </c>
      <c r="AU134" s="16" t="s">
        <v>88</v>
      </c>
    </row>
    <row r="135" s="1" customFormat="1" ht="24" customHeight="1">
      <c r="B135" s="37"/>
      <c r="C135" s="223" t="s">
        <v>161</v>
      </c>
      <c r="D135" s="223" t="s">
        <v>126</v>
      </c>
      <c r="E135" s="224" t="s">
        <v>162</v>
      </c>
      <c r="F135" s="225" t="s">
        <v>163</v>
      </c>
      <c r="G135" s="226" t="s">
        <v>164</v>
      </c>
      <c r="H135" s="227">
        <v>120</v>
      </c>
      <c r="I135" s="228"/>
      <c r="J135" s="229">
        <f>ROUND(I135*H135,2)</f>
        <v>0</v>
      </c>
      <c r="K135" s="225" t="s">
        <v>148</v>
      </c>
      <c r="L135" s="42"/>
      <c r="M135" s="230" t="s">
        <v>1</v>
      </c>
      <c r="N135" s="231" t="s">
        <v>43</v>
      </c>
      <c r="O135" s="85"/>
      <c r="P135" s="232">
        <f>O135*H135</f>
        <v>0</v>
      </c>
      <c r="Q135" s="232">
        <v>0</v>
      </c>
      <c r="R135" s="232">
        <f>Q135*H135</f>
        <v>0</v>
      </c>
      <c r="S135" s="232">
        <v>0</v>
      </c>
      <c r="T135" s="233">
        <f>S135*H135</f>
        <v>0</v>
      </c>
      <c r="AR135" s="234" t="s">
        <v>131</v>
      </c>
      <c r="AT135" s="234" t="s">
        <v>126</v>
      </c>
      <c r="AU135" s="234" t="s">
        <v>88</v>
      </c>
      <c r="AY135" s="16" t="s">
        <v>124</v>
      </c>
      <c r="BE135" s="235">
        <f>IF(N135="základní",J135,0)</f>
        <v>0</v>
      </c>
      <c r="BF135" s="235">
        <f>IF(N135="snížená",J135,0)</f>
        <v>0</v>
      </c>
      <c r="BG135" s="235">
        <f>IF(N135="zákl. přenesená",J135,0)</f>
        <v>0</v>
      </c>
      <c r="BH135" s="235">
        <f>IF(N135="sníž. přenesená",J135,0)</f>
        <v>0</v>
      </c>
      <c r="BI135" s="235">
        <f>IF(N135="nulová",J135,0)</f>
        <v>0</v>
      </c>
      <c r="BJ135" s="16" t="s">
        <v>86</v>
      </c>
      <c r="BK135" s="235">
        <f>ROUND(I135*H135,2)</f>
        <v>0</v>
      </c>
      <c r="BL135" s="16" t="s">
        <v>131</v>
      </c>
      <c r="BM135" s="234" t="s">
        <v>165</v>
      </c>
    </row>
    <row r="136" s="1" customFormat="1">
      <c r="B136" s="37"/>
      <c r="C136" s="38"/>
      <c r="D136" s="236" t="s">
        <v>133</v>
      </c>
      <c r="E136" s="38"/>
      <c r="F136" s="237" t="s">
        <v>166</v>
      </c>
      <c r="G136" s="38"/>
      <c r="H136" s="38"/>
      <c r="I136" s="138"/>
      <c r="J136" s="38"/>
      <c r="K136" s="38"/>
      <c r="L136" s="42"/>
      <c r="M136" s="238"/>
      <c r="N136" s="85"/>
      <c r="O136" s="85"/>
      <c r="P136" s="85"/>
      <c r="Q136" s="85"/>
      <c r="R136" s="85"/>
      <c r="S136" s="85"/>
      <c r="T136" s="86"/>
      <c r="AT136" s="16" t="s">
        <v>133</v>
      </c>
      <c r="AU136" s="16" t="s">
        <v>88</v>
      </c>
    </row>
    <row r="137" s="12" customFormat="1">
      <c r="B137" s="239"/>
      <c r="C137" s="240"/>
      <c r="D137" s="236" t="s">
        <v>135</v>
      </c>
      <c r="E137" s="241" t="s">
        <v>1</v>
      </c>
      <c r="F137" s="242" t="s">
        <v>167</v>
      </c>
      <c r="G137" s="240"/>
      <c r="H137" s="243">
        <v>120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AT137" s="249" t="s">
        <v>135</v>
      </c>
      <c r="AU137" s="249" t="s">
        <v>88</v>
      </c>
      <c r="AV137" s="12" t="s">
        <v>88</v>
      </c>
      <c r="AW137" s="12" t="s">
        <v>34</v>
      </c>
      <c r="AX137" s="12" t="s">
        <v>86</v>
      </c>
      <c r="AY137" s="249" t="s">
        <v>124</v>
      </c>
    </row>
    <row r="138" s="1" customFormat="1" ht="24" customHeight="1">
      <c r="B138" s="37"/>
      <c r="C138" s="223" t="s">
        <v>168</v>
      </c>
      <c r="D138" s="223" t="s">
        <v>126</v>
      </c>
      <c r="E138" s="224" t="s">
        <v>169</v>
      </c>
      <c r="F138" s="225" t="s">
        <v>170</v>
      </c>
      <c r="G138" s="226" t="s">
        <v>171</v>
      </c>
      <c r="H138" s="227">
        <v>15</v>
      </c>
      <c r="I138" s="228"/>
      <c r="J138" s="229">
        <f>ROUND(I138*H138,2)</f>
        <v>0</v>
      </c>
      <c r="K138" s="225" t="s">
        <v>148</v>
      </c>
      <c r="L138" s="42"/>
      <c r="M138" s="230" t="s">
        <v>1</v>
      </c>
      <c r="N138" s="231" t="s">
        <v>43</v>
      </c>
      <c r="O138" s="85"/>
      <c r="P138" s="232">
        <f>O138*H138</f>
        <v>0</v>
      </c>
      <c r="Q138" s="232">
        <v>0</v>
      </c>
      <c r="R138" s="232">
        <f>Q138*H138</f>
        <v>0</v>
      </c>
      <c r="S138" s="232">
        <v>0</v>
      </c>
      <c r="T138" s="233">
        <f>S138*H138</f>
        <v>0</v>
      </c>
      <c r="AR138" s="234" t="s">
        <v>131</v>
      </c>
      <c r="AT138" s="234" t="s">
        <v>126</v>
      </c>
      <c r="AU138" s="234" t="s">
        <v>88</v>
      </c>
      <c r="AY138" s="16" t="s">
        <v>124</v>
      </c>
      <c r="BE138" s="235">
        <f>IF(N138="základní",J138,0)</f>
        <v>0</v>
      </c>
      <c r="BF138" s="235">
        <f>IF(N138="snížená",J138,0)</f>
        <v>0</v>
      </c>
      <c r="BG138" s="235">
        <f>IF(N138="zákl. přenesená",J138,0)</f>
        <v>0</v>
      </c>
      <c r="BH138" s="235">
        <f>IF(N138="sníž. přenesená",J138,0)</f>
        <v>0</v>
      </c>
      <c r="BI138" s="235">
        <f>IF(N138="nulová",J138,0)</f>
        <v>0</v>
      </c>
      <c r="BJ138" s="16" t="s">
        <v>86</v>
      </c>
      <c r="BK138" s="235">
        <f>ROUND(I138*H138,2)</f>
        <v>0</v>
      </c>
      <c r="BL138" s="16" t="s">
        <v>131</v>
      </c>
      <c r="BM138" s="234" t="s">
        <v>172</v>
      </c>
    </row>
    <row r="139" s="1" customFormat="1">
      <c r="B139" s="37"/>
      <c r="C139" s="38"/>
      <c r="D139" s="236" t="s">
        <v>133</v>
      </c>
      <c r="E139" s="38"/>
      <c r="F139" s="237" t="s">
        <v>173</v>
      </c>
      <c r="G139" s="38"/>
      <c r="H139" s="38"/>
      <c r="I139" s="138"/>
      <c r="J139" s="38"/>
      <c r="K139" s="38"/>
      <c r="L139" s="42"/>
      <c r="M139" s="238"/>
      <c r="N139" s="85"/>
      <c r="O139" s="85"/>
      <c r="P139" s="85"/>
      <c r="Q139" s="85"/>
      <c r="R139" s="85"/>
      <c r="S139" s="85"/>
      <c r="T139" s="86"/>
      <c r="AT139" s="16" t="s">
        <v>133</v>
      </c>
      <c r="AU139" s="16" t="s">
        <v>88</v>
      </c>
    </row>
    <row r="140" s="1" customFormat="1" ht="24" customHeight="1">
      <c r="B140" s="37"/>
      <c r="C140" s="223" t="s">
        <v>174</v>
      </c>
      <c r="D140" s="223" t="s">
        <v>126</v>
      </c>
      <c r="E140" s="224" t="s">
        <v>175</v>
      </c>
      <c r="F140" s="225" t="s">
        <v>176</v>
      </c>
      <c r="G140" s="226" t="s">
        <v>177</v>
      </c>
      <c r="H140" s="227">
        <v>1162.8399999999999</v>
      </c>
      <c r="I140" s="228"/>
      <c r="J140" s="229">
        <f>ROUND(I140*H140,2)</f>
        <v>0</v>
      </c>
      <c r="K140" s="225" t="s">
        <v>130</v>
      </c>
      <c r="L140" s="42"/>
      <c r="M140" s="230" t="s">
        <v>1</v>
      </c>
      <c r="N140" s="231" t="s">
        <v>43</v>
      </c>
      <c r="O140" s="85"/>
      <c r="P140" s="232">
        <f>O140*H140</f>
        <v>0</v>
      </c>
      <c r="Q140" s="232">
        <v>0</v>
      </c>
      <c r="R140" s="232">
        <f>Q140*H140</f>
        <v>0</v>
      </c>
      <c r="S140" s="232">
        <v>0</v>
      </c>
      <c r="T140" s="233">
        <f>S140*H140</f>
        <v>0</v>
      </c>
      <c r="AR140" s="234" t="s">
        <v>131</v>
      </c>
      <c r="AT140" s="234" t="s">
        <v>126</v>
      </c>
      <c r="AU140" s="234" t="s">
        <v>88</v>
      </c>
      <c r="AY140" s="16" t="s">
        <v>124</v>
      </c>
      <c r="BE140" s="235">
        <f>IF(N140="základní",J140,0)</f>
        <v>0</v>
      </c>
      <c r="BF140" s="235">
        <f>IF(N140="snížená",J140,0)</f>
        <v>0</v>
      </c>
      <c r="BG140" s="235">
        <f>IF(N140="zákl. přenesená",J140,0)</f>
        <v>0</v>
      </c>
      <c r="BH140" s="235">
        <f>IF(N140="sníž. přenesená",J140,0)</f>
        <v>0</v>
      </c>
      <c r="BI140" s="235">
        <f>IF(N140="nulová",J140,0)</f>
        <v>0</v>
      </c>
      <c r="BJ140" s="16" t="s">
        <v>86</v>
      </c>
      <c r="BK140" s="235">
        <f>ROUND(I140*H140,2)</f>
        <v>0</v>
      </c>
      <c r="BL140" s="16" t="s">
        <v>131</v>
      </c>
      <c r="BM140" s="234" t="s">
        <v>178</v>
      </c>
    </row>
    <row r="141" s="1" customFormat="1">
      <c r="B141" s="37"/>
      <c r="C141" s="38"/>
      <c r="D141" s="236" t="s">
        <v>133</v>
      </c>
      <c r="E141" s="38"/>
      <c r="F141" s="237" t="s">
        <v>179</v>
      </c>
      <c r="G141" s="38"/>
      <c r="H141" s="38"/>
      <c r="I141" s="138"/>
      <c r="J141" s="38"/>
      <c r="K141" s="38"/>
      <c r="L141" s="42"/>
      <c r="M141" s="238"/>
      <c r="N141" s="85"/>
      <c r="O141" s="85"/>
      <c r="P141" s="85"/>
      <c r="Q141" s="85"/>
      <c r="R141" s="85"/>
      <c r="S141" s="85"/>
      <c r="T141" s="86"/>
      <c r="AT141" s="16" t="s">
        <v>133</v>
      </c>
      <c r="AU141" s="16" t="s">
        <v>88</v>
      </c>
    </row>
    <row r="142" s="1" customFormat="1" ht="24" customHeight="1">
      <c r="B142" s="37"/>
      <c r="C142" s="223" t="s">
        <v>180</v>
      </c>
      <c r="D142" s="223" t="s">
        <v>126</v>
      </c>
      <c r="E142" s="224" t="s">
        <v>181</v>
      </c>
      <c r="F142" s="225" t="s">
        <v>182</v>
      </c>
      <c r="G142" s="226" t="s">
        <v>177</v>
      </c>
      <c r="H142" s="227">
        <v>71.680000000000007</v>
      </c>
      <c r="I142" s="228"/>
      <c r="J142" s="229">
        <f>ROUND(I142*H142,2)</f>
        <v>0</v>
      </c>
      <c r="K142" s="225" t="s">
        <v>148</v>
      </c>
      <c r="L142" s="42"/>
      <c r="M142" s="230" t="s">
        <v>1</v>
      </c>
      <c r="N142" s="231" t="s">
        <v>43</v>
      </c>
      <c r="O142" s="85"/>
      <c r="P142" s="232">
        <f>O142*H142</f>
        <v>0</v>
      </c>
      <c r="Q142" s="232">
        <v>0</v>
      </c>
      <c r="R142" s="232">
        <f>Q142*H142</f>
        <v>0</v>
      </c>
      <c r="S142" s="232">
        <v>0</v>
      </c>
      <c r="T142" s="233">
        <f>S142*H142</f>
        <v>0</v>
      </c>
      <c r="AR142" s="234" t="s">
        <v>131</v>
      </c>
      <c r="AT142" s="234" t="s">
        <v>126</v>
      </c>
      <c r="AU142" s="234" t="s">
        <v>88</v>
      </c>
      <c r="AY142" s="16" t="s">
        <v>124</v>
      </c>
      <c r="BE142" s="235">
        <f>IF(N142="základní",J142,0)</f>
        <v>0</v>
      </c>
      <c r="BF142" s="235">
        <f>IF(N142="snížená",J142,0)</f>
        <v>0</v>
      </c>
      <c r="BG142" s="235">
        <f>IF(N142="zákl. přenesená",J142,0)</f>
        <v>0</v>
      </c>
      <c r="BH142" s="235">
        <f>IF(N142="sníž. přenesená",J142,0)</f>
        <v>0</v>
      </c>
      <c r="BI142" s="235">
        <f>IF(N142="nulová",J142,0)</f>
        <v>0</v>
      </c>
      <c r="BJ142" s="16" t="s">
        <v>86</v>
      </c>
      <c r="BK142" s="235">
        <f>ROUND(I142*H142,2)</f>
        <v>0</v>
      </c>
      <c r="BL142" s="16" t="s">
        <v>131</v>
      </c>
      <c r="BM142" s="234" t="s">
        <v>183</v>
      </c>
    </row>
    <row r="143" s="1" customFormat="1">
      <c r="B143" s="37"/>
      <c r="C143" s="38"/>
      <c r="D143" s="236" t="s">
        <v>133</v>
      </c>
      <c r="E143" s="38"/>
      <c r="F143" s="237" t="s">
        <v>184</v>
      </c>
      <c r="G143" s="38"/>
      <c r="H143" s="38"/>
      <c r="I143" s="138"/>
      <c r="J143" s="38"/>
      <c r="K143" s="38"/>
      <c r="L143" s="42"/>
      <c r="M143" s="238"/>
      <c r="N143" s="85"/>
      <c r="O143" s="85"/>
      <c r="P143" s="85"/>
      <c r="Q143" s="85"/>
      <c r="R143" s="85"/>
      <c r="S143" s="85"/>
      <c r="T143" s="86"/>
      <c r="AT143" s="16" t="s">
        <v>133</v>
      </c>
      <c r="AU143" s="16" t="s">
        <v>88</v>
      </c>
    </row>
    <row r="144" s="12" customFormat="1">
      <c r="B144" s="239"/>
      <c r="C144" s="240"/>
      <c r="D144" s="236" t="s">
        <v>135</v>
      </c>
      <c r="E144" s="241" t="s">
        <v>1</v>
      </c>
      <c r="F144" s="242" t="s">
        <v>185</v>
      </c>
      <c r="G144" s="240"/>
      <c r="H144" s="243">
        <v>71.680000000000007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AT144" s="249" t="s">
        <v>135</v>
      </c>
      <c r="AU144" s="249" t="s">
        <v>88</v>
      </c>
      <c r="AV144" s="12" t="s">
        <v>88</v>
      </c>
      <c r="AW144" s="12" t="s">
        <v>34</v>
      </c>
      <c r="AX144" s="12" t="s">
        <v>86</v>
      </c>
      <c r="AY144" s="249" t="s">
        <v>124</v>
      </c>
    </row>
    <row r="145" s="1" customFormat="1" ht="24" customHeight="1">
      <c r="B145" s="37"/>
      <c r="C145" s="223" t="s">
        <v>186</v>
      </c>
      <c r="D145" s="223" t="s">
        <v>126</v>
      </c>
      <c r="E145" s="224" t="s">
        <v>187</v>
      </c>
      <c r="F145" s="225" t="s">
        <v>188</v>
      </c>
      <c r="G145" s="226" t="s">
        <v>177</v>
      </c>
      <c r="H145" s="227">
        <v>0.75</v>
      </c>
      <c r="I145" s="228"/>
      <c r="J145" s="229">
        <f>ROUND(I145*H145,2)</f>
        <v>0</v>
      </c>
      <c r="K145" s="225" t="s">
        <v>148</v>
      </c>
      <c r="L145" s="42"/>
      <c r="M145" s="230" t="s">
        <v>1</v>
      </c>
      <c r="N145" s="231" t="s">
        <v>43</v>
      </c>
      <c r="O145" s="85"/>
      <c r="P145" s="232">
        <f>O145*H145</f>
        <v>0</v>
      </c>
      <c r="Q145" s="232">
        <v>0</v>
      </c>
      <c r="R145" s="232">
        <f>Q145*H145</f>
        <v>0</v>
      </c>
      <c r="S145" s="232">
        <v>0.001</v>
      </c>
      <c r="T145" s="233">
        <f>S145*H145</f>
        <v>0.00075000000000000002</v>
      </c>
      <c r="AR145" s="234" t="s">
        <v>131</v>
      </c>
      <c r="AT145" s="234" t="s">
        <v>126</v>
      </c>
      <c r="AU145" s="234" t="s">
        <v>88</v>
      </c>
      <c r="AY145" s="16" t="s">
        <v>124</v>
      </c>
      <c r="BE145" s="235">
        <f>IF(N145="základní",J145,0)</f>
        <v>0</v>
      </c>
      <c r="BF145" s="235">
        <f>IF(N145="snížená",J145,0)</f>
        <v>0</v>
      </c>
      <c r="BG145" s="235">
        <f>IF(N145="zákl. přenesená",J145,0)</f>
        <v>0</v>
      </c>
      <c r="BH145" s="235">
        <f>IF(N145="sníž. přenesená",J145,0)</f>
        <v>0</v>
      </c>
      <c r="BI145" s="235">
        <f>IF(N145="nulová",J145,0)</f>
        <v>0</v>
      </c>
      <c r="BJ145" s="16" t="s">
        <v>86</v>
      </c>
      <c r="BK145" s="235">
        <f>ROUND(I145*H145,2)</f>
        <v>0</v>
      </c>
      <c r="BL145" s="16" t="s">
        <v>131</v>
      </c>
      <c r="BM145" s="234" t="s">
        <v>189</v>
      </c>
    </row>
    <row r="146" s="1" customFormat="1">
      <c r="B146" s="37"/>
      <c r="C146" s="38"/>
      <c r="D146" s="236" t="s">
        <v>133</v>
      </c>
      <c r="E146" s="38"/>
      <c r="F146" s="237" t="s">
        <v>190</v>
      </c>
      <c r="G146" s="38"/>
      <c r="H146" s="38"/>
      <c r="I146" s="138"/>
      <c r="J146" s="38"/>
      <c r="K146" s="38"/>
      <c r="L146" s="42"/>
      <c r="M146" s="238"/>
      <c r="N146" s="85"/>
      <c r="O146" s="85"/>
      <c r="P146" s="85"/>
      <c r="Q146" s="85"/>
      <c r="R146" s="85"/>
      <c r="S146" s="85"/>
      <c r="T146" s="86"/>
      <c r="AT146" s="16" t="s">
        <v>133</v>
      </c>
      <c r="AU146" s="16" t="s">
        <v>88</v>
      </c>
    </row>
    <row r="147" s="12" customFormat="1">
      <c r="B147" s="239"/>
      <c r="C147" s="240"/>
      <c r="D147" s="236" t="s">
        <v>135</v>
      </c>
      <c r="E147" s="241" t="s">
        <v>1</v>
      </c>
      <c r="F147" s="242" t="s">
        <v>191</v>
      </c>
      <c r="G147" s="240"/>
      <c r="H147" s="243">
        <v>0.75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AT147" s="249" t="s">
        <v>135</v>
      </c>
      <c r="AU147" s="249" t="s">
        <v>88</v>
      </c>
      <c r="AV147" s="12" t="s">
        <v>88</v>
      </c>
      <c r="AW147" s="12" t="s">
        <v>34</v>
      </c>
      <c r="AX147" s="12" t="s">
        <v>86</v>
      </c>
      <c r="AY147" s="249" t="s">
        <v>124</v>
      </c>
    </row>
    <row r="148" s="1" customFormat="1" ht="24" customHeight="1">
      <c r="B148" s="37"/>
      <c r="C148" s="223" t="s">
        <v>192</v>
      </c>
      <c r="D148" s="223" t="s">
        <v>126</v>
      </c>
      <c r="E148" s="224" t="s">
        <v>193</v>
      </c>
      <c r="F148" s="225" t="s">
        <v>194</v>
      </c>
      <c r="G148" s="226" t="s">
        <v>177</v>
      </c>
      <c r="H148" s="227">
        <v>1235.27</v>
      </c>
      <c r="I148" s="228"/>
      <c r="J148" s="229">
        <f>ROUND(I148*H148,2)</f>
        <v>0</v>
      </c>
      <c r="K148" s="225" t="s">
        <v>195</v>
      </c>
      <c r="L148" s="42"/>
      <c r="M148" s="230" t="s">
        <v>1</v>
      </c>
      <c r="N148" s="231" t="s">
        <v>43</v>
      </c>
      <c r="O148" s="85"/>
      <c r="P148" s="232">
        <f>O148*H148</f>
        <v>0</v>
      </c>
      <c r="Q148" s="232">
        <v>0</v>
      </c>
      <c r="R148" s="232">
        <f>Q148*H148</f>
        <v>0</v>
      </c>
      <c r="S148" s="232">
        <v>0</v>
      </c>
      <c r="T148" s="233">
        <f>S148*H148</f>
        <v>0</v>
      </c>
      <c r="AR148" s="234" t="s">
        <v>131</v>
      </c>
      <c r="AT148" s="234" t="s">
        <v>126</v>
      </c>
      <c r="AU148" s="234" t="s">
        <v>88</v>
      </c>
      <c r="AY148" s="16" t="s">
        <v>124</v>
      </c>
      <c r="BE148" s="235">
        <f>IF(N148="základní",J148,0)</f>
        <v>0</v>
      </c>
      <c r="BF148" s="235">
        <f>IF(N148="snížená",J148,0)</f>
        <v>0</v>
      </c>
      <c r="BG148" s="235">
        <f>IF(N148="zákl. přenesená",J148,0)</f>
        <v>0</v>
      </c>
      <c r="BH148" s="235">
        <f>IF(N148="sníž. přenesená",J148,0)</f>
        <v>0</v>
      </c>
      <c r="BI148" s="235">
        <f>IF(N148="nulová",J148,0)</f>
        <v>0</v>
      </c>
      <c r="BJ148" s="16" t="s">
        <v>86</v>
      </c>
      <c r="BK148" s="235">
        <f>ROUND(I148*H148,2)</f>
        <v>0</v>
      </c>
      <c r="BL148" s="16" t="s">
        <v>131</v>
      </c>
      <c r="BM148" s="234" t="s">
        <v>196</v>
      </c>
    </row>
    <row r="149" s="1" customFormat="1">
      <c r="B149" s="37"/>
      <c r="C149" s="38"/>
      <c r="D149" s="236" t="s">
        <v>133</v>
      </c>
      <c r="E149" s="38"/>
      <c r="F149" s="237" t="s">
        <v>197</v>
      </c>
      <c r="G149" s="38"/>
      <c r="H149" s="38"/>
      <c r="I149" s="138"/>
      <c r="J149" s="38"/>
      <c r="K149" s="38"/>
      <c r="L149" s="42"/>
      <c r="M149" s="238"/>
      <c r="N149" s="85"/>
      <c r="O149" s="85"/>
      <c r="P149" s="85"/>
      <c r="Q149" s="85"/>
      <c r="R149" s="85"/>
      <c r="S149" s="85"/>
      <c r="T149" s="86"/>
      <c r="AT149" s="16" t="s">
        <v>133</v>
      </c>
      <c r="AU149" s="16" t="s">
        <v>88</v>
      </c>
    </row>
    <row r="150" s="1" customFormat="1">
      <c r="B150" s="37"/>
      <c r="C150" s="38"/>
      <c r="D150" s="236" t="s">
        <v>142</v>
      </c>
      <c r="E150" s="38"/>
      <c r="F150" s="250" t="s">
        <v>198</v>
      </c>
      <c r="G150" s="38"/>
      <c r="H150" s="38"/>
      <c r="I150" s="138"/>
      <c r="J150" s="38"/>
      <c r="K150" s="38"/>
      <c r="L150" s="42"/>
      <c r="M150" s="238"/>
      <c r="N150" s="85"/>
      <c r="O150" s="85"/>
      <c r="P150" s="85"/>
      <c r="Q150" s="85"/>
      <c r="R150" s="85"/>
      <c r="S150" s="85"/>
      <c r="T150" s="86"/>
      <c r="AT150" s="16" t="s">
        <v>142</v>
      </c>
      <c r="AU150" s="16" t="s">
        <v>88</v>
      </c>
    </row>
    <row r="151" s="12" customFormat="1">
      <c r="B151" s="239"/>
      <c r="C151" s="240"/>
      <c r="D151" s="236" t="s">
        <v>135</v>
      </c>
      <c r="E151" s="241" t="s">
        <v>1</v>
      </c>
      <c r="F151" s="242" t="s">
        <v>199</v>
      </c>
      <c r="G151" s="240"/>
      <c r="H151" s="243">
        <v>1235.27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AT151" s="249" t="s">
        <v>135</v>
      </c>
      <c r="AU151" s="249" t="s">
        <v>88</v>
      </c>
      <c r="AV151" s="12" t="s">
        <v>88</v>
      </c>
      <c r="AW151" s="12" t="s">
        <v>34</v>
      </c>
      <c r="AX151" s="12" t="s">
        <v>86</v>
      </c>
      <c r="AY151" s="249" t="s">
        <v>124</v>
      </c>
    </row>
    <row r="152" s="1" customFormat="1" ht="24" customHeight="1">
      <c r="B152" s="37"/>
      <c r="C152" s="223" t="s">
        <v>200</v>
      </c>
      <c r="D152" s="223" t="s">
        <v>126</v>
      </c>
      <c r="E152" s="224" t="s">
        <v>201</v>
      </c>
      <c r="F152" s="225" t="s">
        <v>202</v>
      </c>
      <c r="G152" s="226" t="s">
        <v>177</v>
      </c>
      <c r="H152" s="227">
        <v>1235.27</v>
      </c>
      <c r="I152" s="228"/>
      <c r="J152" s="229">
        <f>ROUND(I152*H152,2)</f>
        <v>0</v>
      </c>
      <c r="K152" s="225" t="s">
        <v>130</v>
      </c>
      <c r="L152" s="42"/>
      <c r="M152" s="230" t="s">
        <v>1</v>
      </c>
      <c r="N152" s="231" t="s">
        <v>43</v>
      </c>
      <c r="O152" s="85"/>
      <c r="P152" s="232">
        <f>O152*H152</f>
        <v>0</v>
      </c>
      <c r="Q152" s="232">
        <v>0</v>
      </c>
      <c r="R152" s="232">
        <f>Q152*H152</f>
        <v>0</v>
      </c>
      <c r="S152" s="232">
        <v>0</v>
      </c>
      <c r="T152" s="233">
        <f>S152*H152</f>
        <v>0</v>
      </c>
      <c r="AR152" s="234" t="s">
        <v>131</v>
      </c>
      <c r="AT152" s="234" t="s">
        <v>126</v>
      </c>
      <c r="AU152" s="234" t="s">
        <v>88</v>
      </c>
      <c r="AY152" s="16" t="s">
        <v>124</v>
      </c>
      <c r="BE152" s="235">
        <f>IF(N152="základní",J152,0)</f>
        <v>0</v>
      </c>
      <c r="BF152" s="235">
        <f>IF(N152="snížená",J152,0)</f>
        <v>0</v>
      </c>
      <c r="BG152" s="235">
        <f>IF(N152="zákl. přenesená",J152,0)</f>
        <v>0</v>
      </c>
      <c r="BH152" s="235">
        <f>IF(N152="sníž. přenesená",J152,0)</f>
        <v>0</v>
      </c>
      <c r="BI152" s="235">
        <f>IF(N152="nulová",J152,0)</f>
        <v>0</v>
      </c>
      <c r="BJ152" s="16" t="s">
        <v>86</v>
      </c>
      <c r="BK152" s="235">
        <f>ROUND(I152*H152,2)</f>
        <v>0</v>
      </c>
      <c r="BL152" s="16" t="s">
        <v>131</v>
      </c>
      <c r="BM152" s="234" t="s">
        <v>203</v>
      </c>
    </row>
    <row r="153" s="1" customFormat="1">
      <c r="B153" s="37"/>
      <c r="C153" s="38"/>
      <c r="D153" s="236" t="s">
        <v>133</v>
      </c>
      <c r="E153" s="38"/>
      <c r="F153" s="237" t="s">
        <v>204</v>
      </c>
      <c r="G153" s="38"/>
      <c r="H153" s="38"/>
      <c r="I153" s="138"/>
      <c r="J153" s="38"/>
      <c r="K153" s="38"/>
      <c r="L153" s="42"/>
      <c r="M153" s="238"/>
      <c r="N153" s="85"/>
      <c r="O153" s="85"/>
      <c r="P153" s="85"/>
      <c r="Q153" s="85"/>
      <c r="R153" s="85"/>
      <c r="S153" s="85"/>
      <c r="T153" s="86"/>
      <c r="AT153" s="16" t="s">
        <v>133</v>
      </c>
      <c r="AU153" s="16" t="s">
        <v>88</v>
      </c>
    </row>
    <row r="154" s="1" customFormat="1" ht="24" customHeight="1">
      <c r="B154" s="37"/>
      <c r="C154" s="223" t="s">
        <v>205</v>
      </c>
      <c r="D154" s="223" t="s">
        <v>126</v>
      </c>
      <c r="E154" s="224" t="s">
        <v>206</v>
      </c>
      <c r="F154" s="225" t="s">
        <v>207</v>
      </c>
      <c r="G154" s="226" t="s">
        <v>177</v>
      </c>
      <c r="H154" s="227">
        <v>12352.700000000001</v>
      </c>
      <c r="I154" s="228"/>
      <c r="J154" s="229">
        <f>ROUND(I154*H154,2)</f>
        <v>0</v>
      </c>
      <c r="K154" s="225" t="s">
        <v>130</v>
      </c>
      <c r="L154" s="42"/>
      <c r="M154" s="230" t="s">
        <v>1</v>
      </c>
      <c r="N154" s="231" t="s">
        <v>43</v>
      </c>
      <c r="O154" s="85"/>
      <c r="P154" s="232">
        <f>O154*H154</f>
        <v>0</v>
      </c>
      <c r="Q154" s="232">
        <v>0</v>
      </c>
      <c r="R154" s="232">
        <f>Q154*H154</f>
        <v>0</v>
      </c>
      <c r="S154" s="232">
        <v>0</v>
      </c>
      <c r="T154" s="233">
        <f>S154*H154</f>
        <v>0</v>
      </c>
      <c r="AR154" s="234" t="s">
        <v>131</v>
      </c>
      <c r="AT154" s="234" t="s">
        <v>126</v>
      </c>
      <c r="AU154" s="234" t="s">
        <v>88</v>
      </c>
      <c r="AY154" s="16" t="s">
        <v>124</v>
      </c>
      <c r="BE154" s="235">
        <f>IF(N154="základní",J154,0)</f>
        <v>0</v>
      </c>
      <c r="BF154" s="235">
        <f>IF(N154="snížená",J154,0)</f>
        <v>0</v>
      </c>
      <c r="BG154" s="235">
        <f>IF(N154="zákl. přenesená",J154,0)</f>
        <v>0</v>
      </c>
      <c r="BH154" s="235">
        <f>IF(N154="sníž. přenesená",J154,0)</f>
        <v>0</v>
      </c>
      <c r="BI154" s="235">
        <f>IF(N154="nulová",J154,0)</f>
        <v>0</v>
      </c>
      <c r="BJ154" s="16" t="s">
        <v>86</v>
      </c>
      <c r="BK154" s="235">
        <f>ROUND(I154*H154,2)</f>
        <v>0</v>
      </c>
      <c r="BL154" s="16" t="s">
        <v>131</v>
      </c>
      <c r="BM154" s="234" t="s">
        <v>208</v>
      </c>
    </row>
    <row r="155" s="1" customFormat="1">
      <c r="B155" s="37"/>
      <c r="C155" s="38"/>
      <c r="D155" s="236" t="s">
        <v>133</v>
      </c>
      <c r="E155" s="38"/>
      <c r="F155" s="237" t="s">
        <v>209</v>
      </c>
      <c r="G155" s="38"/>
      <c r="H155" s="38"/>
      <c r="I155" s="138"/>
      <c r="J155" s="38"/>
      <c r="K155" s="38"/>
      <c r="L155" s="42"/>
      <c r="M155" s="238"/>
      <c r="N155" s="85"/>
      <c r="O155" s="85"/>
      <c r="P155" s="85"/>
      <c r="Q155" s="85"/>
      <c r="R155" s="85"/>
      <c r="S155" s="85"/>
      <c r="T155" s="86"/>
      <c r="AT155" s="16" t="s">
        <v>133</v>
      </c>
      <c r="AU155" s="16" t="s">
        <v>88</v>
      </c>
    </row>
    <row r="156" s="1" customFormat="1">
      <c r="B156" s="37"/>
      <c r="C156" s="38"/>
      <c r="D156" s="236" t="s">
        <v>142</v>
      </c>
      <c r="E156" s="38"/>
      <c r="F156" s="250" t="s">
        <v>210</v>
      </c>
      <c r="G156" s="38"/>
      <c r="H156" s="38"/>
      <c r="I156" s="138"/>
      <c r="J156" s="38"/>
      <c r="K156" s="38"/>
      <c r="L156" s="42"/>
      <c r="M156" s="238"/>
      <c r="N156" s="85"/>
      <c r="O156" s="85"/>
      <c r="P156" s="85"/>
      <c r="Q156" s="85"/>
      <c r="R156" s="85"/>
      <c r="S156" s="85"/>
      <c r="T156" s="86"/>
      <c r="AT156" s="16" t="s">
        <v>142</v>
      </c>
      <c r="AU156" s="16" t="s">
        <v>88</v>
      </c>
    </row>
    <row r="157" s="12" customFormat="1">
      <c r="B157" s="239"/>
      <c r="C157" s="240"/>
      <c r="D157" s="236" t="s">
        <v>135</v>
      </c>
      <c r="E157" s="241" t="s">
        <v>1</v>
      </c>
      <c r="F157" s="242" t="s">
        <v>211</v>
      </c>
      <c r="G157" s="240"/>
      <c r="H157" s="243">
        <v>12352.700000000001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AT157" s="249" t="s">
        <v>135</v>
      </c>
      <c r="AU157" s="249" t="s">
        <v>88</v>
      </c>
      <c r="AV157" s="12" t="s">
        <v>88</v>
      </c>
      <c r="AW157" s="12" t="s">
        <v>34</v>
      </c>
      <c r="AX157" s="12" t="s">
        <v>86</v>
      </c>
      <c r="AY157" s="249" t="s">
        <v>124</v>
      </c>
    </row>
    <row r="158" s="1" customFormat="1" ht="16.5" customHeight="1">
      <c r="B158" s="37"/>
      <c r="C158" s="223" t="s">
        <v>212</v>
      </c>
      <c r="D158" s="223" t="s">
        <v>126</v>
      </c>
      <c r="E158" s="224" t="s">
        <v>213</v>
      </c>
      <c r="F158" s="225" t="s">
        <v>214</v>
      </c>
      <c r="G158" s="226" t="s">
        <v>177</v>
      </c>
      <c r="H158" s="227">
        <v>1235.27</v>
      </c>
      <c r="I158" s="228"/>
      <c r="J158" s="229">
        <f>ROUND(I158*H158,2)</f>
        <v>0</v>
      </c>
      <c r="K158" s="225" t="s">
        <v>130</v>
      </c>
      <c r="L158" s="42"/>
      <c r="M158" s="230" t="s">
        <v>1</v>
      </c>
      <c r="N158" s="231" t="s">
        <v>43</v>
      </c>
      <c r="O158" s="85"/>
      <c r="P158" s="232">
        <f>O158*H158</f>
        <v>0</v>
      </c>
      <c r="Q158" s="232">
        <v>0</v>
      </c>
      <c r="R158" s="232">
        <f>Q158*H158</f>
        <v>0</v>
      </c>
      <c r="S158" s="232">
        <v>0</v>
      </c>
      <c r="T158" s="233">
        <f>S158*H158</f>
        <v>0</v>
      </c>
      <c r="AR158" s="234" t="s">
        <v>131</v>
      </c>
      <c r="AT158" s="234" t="s">
        <v>126</v>
      </c>
      <c r="AU158" s="234" t="s">
        <v>88</v>
      </c>
      <c r="AY158" s="16" t="s">
        <v>124</v>
      </c>
      <c r="BE158" s="235">
        <f>IF(N158="základní",J158,0)</f>
        <v>0</v>
      </c>
      <c r="BF158" s="235">
        <f>IF(N158="snížená",J158,0)</f>
        <v>0</v>
      </c>
      <c r="BG158" s="235">
        <f>IF(N158="zákl. přenesená",J158,0)</f>
        <v>0</v>
      </c>
      <c r="BH158" s="235">
        <f>IF(N158="sníž. přenesená",J158,0)</f>
        <v>0</v>
      </c>
      <c r="BI158" s="235">
        <f>IF(N158="nulová",J158,0)</f>
        <v>0</v>
      </c>
      <c r="BJ158" s="16" t="s">
        <v>86</v>
      </c>
      <c r="BK158" s="235">
        <f>ROUND(I158*H158,2)</f>
        <v>0</v>
      </c>
      <c r="BL158" s="16" t="s">
        <v>131</v>
      </c>
      <c r="BM158" s="234" t="s">
        <v>215</v>
      </c>
    </row>
    <row r="159" s="1" customFormat="1">
      <c r="B159" s="37"/>
      <c r="C159" s="38"/>
      <c r="D159" s="236" t="s">
        <v>133</v>
      </c>
      <c r="E159" s="38"/>
      <c r="F159" s="237" t="s">
        <v>216</v>
      </c>
      <c r="G159" s="38"/>
      <c r="H159" s="38"/>
      <c r="I159" s="138"/>
      <c r="J159" s="38"/>
      <c r="K159" s="38"/>
      <c r="L159" s="42"/>
      <c r="M159" s="238"/>
      <c r="N159" s="85"/>
      <c r="O159" s="85"/>
      <c r="P159" s="85"/>
      <c r="Q159" s="85"/>
      <c r="R159" s="85"/>
      <c r="S159" s="85"/>
      <c r="T159" s="86"/>
      <c r="AT159" s="16" t="s">
        <v>133</v>
      </c>
      <c r="AU159" s="16" t="s">
        <v>88</v>
      </c>
    </row>
    <row r="160" s="1" customFormat="1" ht="24" customHeight="1">
      <c r="B160" s="37"/>
      <c r="C160" s="223" t="s">
        <v>8</v>
      </c>
      <c r="D160" s="223" t="s">
        <v>126</v>
      </c>
      <c r="E160" s="224" t="s">
        <v>217</v>
      </c>
      <c r="F160" s="225" t="s">
        <v>218</v>
      </c>
      <c r="G160" s="226" t="s">
        <v>219</v>
      </c>
      <c r="H160" s="227">
        <v>2223.4859999999999</v>
      </c>
      <c r="I160" s="228"/>
      <c r="J160" s="229">
        <f>ROUND(I160*H160,2)</f>
        <v>0</v>
      </c>
      <c r="K160" s="225" t="s">
        <v>130</v>
      </c>
      <c r="L160" s="42"/>
      <c r="M160" s="230" t="s">
        <v>1</v>
      </c>
      <c r="N160" s="231" t="s">
        <v>43</v>
      </c>
      <c r="O160" s="85"/>
      <c r="P160" s="232">
        <f>O160*H160</f>
        <v>0</v>
      </c>
      <c r="Q160" s="232">
        <v>0</v>
      </c>
      <c r="R160" s="232">
        <f>Q160*H160</f>
        <v>0</v>
      </c>
      <c r="S160" s="232">
        <v>0</v>
      </c>
      <c r="T160" s="233">
        <f>S160*H160</f>
        <v>0</v>
      </c>
      <c r="AR160" s="234" t="s">
        <v>131</v>
      </c>
      <c r="AT160" s="234" t="s">
        <v>126</v>
      </c>
      <c r="AU160" s="234" t="s">
        <v>88</v>
      </c>
      <c r="AY160" s="16" t="s">
        <v>124</v>
      </c>
      <c r="BE160" s="235">
        <f>IF(N160="základní",J160,0)</f>
        <v>0</v>
      </c>
      <c r="BF160" s="235">
        <f>IF(N160="snížená",J160,0)</f>
        <v>0</v>
      </c>
      <c r="BG160" s="235">
        <f>IF(N160="zákl. přenesená",J160,0)</f>
        <v>0</v>
      </c>
      <c r="BH160" s="235">
        <f>IF(N160="sníž. přenesená",J160,0)</f>
        <v>0</v>
      </c>
      <c r="BI160" s="235">
        <f>IF(N160="nulová",J160,0)</f>
        <v>0</v>
      </c>
      <c r="BJ160" s="16" t="s">
        <v>86</v>
      </c>
      <c r="BK160" s="235">
        <f>ROUND(I160*H160,2)</f>
        <v>0</v>
      </c>
      <c r="BL160" s="16" t="s">
        <v>131</v>
      </c>
      <c r="BM160" s="234" t="s">
        <v>220</v>
      </c>
    </row>
    <row r="161" s="1" customFormat="1">
      <c r="B161" s="37"/>
      <c r="C161" s="38"/>
      <c r="D161" s="236" t="s">
        <v>133</v>
      </c>
      <c r="E161" s="38"/>
      <c r="F161" s="237" t="s">
        <v>221</v>
      </c>
      <c r="G161" s="38"/>
      <c r="H161" s="38"/>
      <c r="I161" s="138"/>
      <c r="J161" s="38"/>
      <c r="K161" s="38"/>
      <c r="L161" s="42"/>
      <c r="M161" s="238"/>
      <c r="N161" s="85"/>
      <c r="O161" s="85"/>
      <c r="P161" s="85"/>
      <c r="Q161" s="85"/>
      <c r="R161" s="85"/>
      <c r="S161" s="85"/>
      <c r="T161" s="86"/>
      <c r="AT161" s="16" t="s">
        <v>133</v>
      </c>
      <c r="AU161" s="16" t="s">
        <v>88</v>
      </c>
    </row>
    <row r="162" s="12" customFormat="1">
      <c r="B162" s="239"/>
      <c r="C162" s="240"/>
      <c r="D162" s="236" t="s">
        <v>135</v>
      </c>
      <c r="E162" s="241" t="s">
        <v>1</v>
      </c>
      <c r="F162" s="242" t="s">
        <v>222</v>
      </c>
      <c r="G162" s="240"/>
      <c r="H162" s="243">
        <v>2223.4859999999999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AT162" s="249" t="s">
        <v>135</v>
      </c>
      <c r="AU162" s="249" t="s">
        <v>88</v>
      </c>
      <c r="AV162" s="12" t="s">
        <v>88</v>
      </c>
      <c r="AW162" s="12" t="s">
        <v>34</v>
      </c>
      <c r="AX162" s="12" t="s">
        <v>86</v>
      </c>
      <c r="AY162" s="249" t="s">
        <v>124</v>
      </c>
    </row>
    <row r="163" s="1" customFormat="1" ht="24" customHeight="1">
      <c r="B163" s="37"/>
      <c r="C163" s="223" t="s">
        <v>223</v>
      </c>
      <c r="D163" s="223" t="s">
        <v>126</v>
      </c>
      <c r="E163" s="224" t="s">
        <v>224</v>
      </c>
      <c r="F163" s="225" t="s">
        <v>225</v>
      </c>
      <c r="G163" s="226" t="s">
        <v>139</v>
      </c>
      <c r="H163" s="227">
        <v>126.20999999999999</v>
      </c>
      <c r="I163" s="228"/>
      <c r="J163" s="229">
        <f>ROUND(I163*H163,2)</f>
        <v>0</v>
      </c>
      <c r="K163" s="225" t="s">
        <v>148</v>
      </c>
      <c r="L163" s="42"/>
      <c r="M163" s="230" t="s">
        <v>1</v>
      </c>
      <c r="N163" s="231" t="s">
        <v>43</v>
      </c>
      <c r="O163" s="85"/>
      <c r="P163" s="232">
        <f>O163*H163</f>
        <v>0</v>
      </c>
      <c r="Q163" s="232">
        <v>0</v>
      </c>
      <c r="R163" s="232">
        <f>Q163*H163</f>
        <v>0</v>
      </c>
      <c r="S163" s="232">
        <v>0</v>
      </c>
      <c r="T163" s="233">
        <f>S163*H163</f>
        <v>0</v>
      </c>
      <c r="AR163" s="234" t="s">
        <v>131</v>
      </c>
      <c r="AT163" s="234" t="s">
        <v>126</v>
      </c>
      <c r="AU163" s="234" t="s">
        <v>88</v>
      </c>
      <c r="AY163" s="16" t="s">
        <v>124</v>
      </c>
      <c r="BE163" s="235">
        <f>IF(N163="základní",J163,0)</f>
        <v>0</v>
      </c>
      <c r="BF163" s="235">
        <f>IF(N163="snížená",J163,0)</f>
        <v>0</v>
      </c>
      <c r="BG163" s="235">
        <f>IF(N163="zákl. přenesená",J163,0)</f>
        <v>0</v>
      </c>
      <c r="BH163" s="235">
        <f>IF(N163="sníž. přenesená",J163,0)</f>
        <v>0</v>
      </c>
      <c r="BI163" s="235">
        <f>IF(N163="nulová",J163,0)</f>
        <v>0</v>
      </c>
      <c r="BJ163" s="16" t="s">
        <v>86</v>
      </c>
      <c r="BK163" s="235">
        <f>ROUND(I163*H163,2)</f>
        <v>0</v>
      </c>
      <c r="BL163" s="16" t="s">
        <v>131</v>
      </c>
      <c r="BM163" s="234" t="s">
        <v>226</v>
      </c>
    </row>
    <row r="164" s="1" customFormat="1">
      <c r="B164" s="37"/>
      <c r="C164" s="38"/>
      <c r="D164" s="236" t="s">
        <v>133</v>
      </c>
      <c r="E164" s="38"/>
      <c r="F164" s="237" t="s">
        <v>227</v>
      </c>
      <c r="G164" s="38"/>
      <c r="H164" s="38"/>
      <c r="I164" s="138"/>
      <c r="J164" s="38"/>
      <c r="K164" s="38"/>
      <c r="L164" s="42"/>
      <c r="M164" s="238"/>
      <c r="N164" s="85"/>
      <c r="O164" s="85"/>
      <c r="P164" s="85"/>
      <c r="Q164" s="85"/>
      <c r="R164" s="85"/>
      <c r="S164" s="85"/>
      <c r="T164" s="86"/>
      <c r="AT164" s="16" t="s">
        <v>133</v>
      </c>
      <c r="AU164" s="16" t="s">
        <v>88</v>
      </c>
    </row>
    <row r="165" s="12" customFormat="1">
      <c r="B165" s="239"/>
      <c r="C165" s="240"/>
      <c r="D165" s="236" t="s">
        <v>135</v>
      </c>
      <c r="E165" s="241" t="s">
        <v>1</v>
      </c>
      <c r="F165" s="242" t="s">
        <v>228</v>
      </c>
      <c r="G165" s="240"/>
      <c r="H165" s="243">
        <v>126.20999999999999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AT165" s="249" t="s">
        <v>135</v>
      </c>
      <c r="AU165" s="249" t="s">
        <v>88</v>
      </c>
      <c r="AV165" s="12" t="s">
        <v>88</v>
      </c>
      <c r="AW165" s="12" t="s">
        <v>34</v>
      </c>
      <c r="AX165" s="12" t="s">
        <v>86</v>
      </c>
      <c r="AY165" s="249" t="s">
        <v>124</v>
      </c>
    </row>
    <row r="166" s="1" customFormat="1" ht="24" customHeight="1">
      <c r="B166" s="37"/>
      <c r="C166" s="223" t="s">
        <v>229</v>
      </c>
      <c r="D166" s="223" t="s">
        <v>126</v>
      </c>
      <c r="E166" s="224" t="s">
        <v>230</v>
      </c>
      <c r="F166" s="225" t="s">
        <v>231</v>
      </c>
      <c r="G166" s="226" t="s">
        <v>139</v>
      </c>
      <c r="H166" s="227">
        <v>182.02000000000001</v>
      </c>
      <c r="I166" s="228"/>
      <c r="J166" s="229">
        <f>ROUND(I166*H166,2)</f>
        <v>0</v>
      </c>
      <c r="K166" s="225" t="s">
        <v>148</v>
      </c>
      <c r="L166" s="42"/>
      <c r="M166" s="230" t="s">
        <v>1</v>
      </c>
      <c r="N166" s="231" t="s">
        <v>43</v>
      </c>
      <c r="O166" s="85"/>
      <c r="P166" s="232">
        <f>O166*H166</f>
        <v>0</v>
      </c>
      <c r="Q166" s="232">
        <v>0</v>
      </c>
      <c r="R166" s="232">
        <f>Q166*H166</f>
        <v>0</v>
      </c>
      <c r="S166" s="232">
        <v>0</v>
      </c>
      <c r="T166" s="233">
        <f>S166*H166</f>
        <v>0</v>
      </c>
      <c r="AR166" s="234" t="s">
        <v>131</v>
      </c>
      <c r="AT166" s="234" t="s">
        <v>126</v>
      </c>
      <c r="AU166" s="234" t="s">
        <v>88</v>
      </c>
      <c r="AY166" s="16" t="s">
        <v>124</v>
      </c>
      <c r="BE166" s="235">
        <f>IF(N166="základní",J166,0)</f>
        <v>0</v>
      </c>
      <c r="BF166" s="235">
        <f>IF(N166="snížená",J166,0)</f>
        <v>0</v>
      </c>
      <c r="BG166" s="235">
        <f>IF(N166="zákl. přenesená",J166,0)</f>
        <v>0</v>
      </c>
      <c r="BH166" s="235">
        <f>IF(N166="sníž. přenesená",J166,0)</f>
        <v>0</v>
      </c>
      <c r="BI166" s="235">
        <f>IF(N166="nulová",J166,0)</f>
        <v>0</v>
      </c>
      <c r="BJ166" s="16" t="s">
        <v>86</v>
      </c>
      <c r="BK166" s="235">
        <f>ROUND(I166*H166,2)</f>
        <v>0</v>
      </c>
      <c r="BL166" s="16" t="s">
        <v>131</v>
      </c>
      <c r="BM166" s="234" t="s">
        <v>232</v>
      </c>
    </row>
    <row r="167" s="1" customFormat="1">
      <c r="B167" s="37"/>
      <c r="C167" s="38"/>
      <c r="D167" s="236" t="s">
        <v>133</v>
      </c>
      <c r="E167" s="38"/>
      <c r="F167" s="237" t="s">
        <v>233</v>
      </c>
      <c r="G167" s="38"/>
      <c r="H167" s="38"/>
      <c r="I167" s="138"/>
      <c r="J167" s="38"/>
      <c r="K167" s="38"/>
      <c r="L167" s="42"/>
      <c r="M167" s="238"/>
      <c r="N167" s="85"/>
      <c r="O167" s="85"/>
      <c r="P167" s="85"/>
      <c r="Q167" s="85"/>
      <c r="R167" s="85"/>
      <c r="S167" s="85"/>
      <c r="T167" s="86"/>
      <c r="AT167" s="16" t="s">
        <v>133</v>
      </c>
      <c r="AU167" s="16" t="s">
        <v>88</v>
      </c>
    </row>
    <row r="168" s="12" customFormat="1">
      <c r="B168" s="239"/>
      <c r="C168" s="240"/>
      <c r="D168" s="236" t="s">
        <v>135</v>
      </c>
      <c r="E168" s="241" t="s">
        <v>1</v>
      </c>
      <c r="F168" s="242" t="s">
        <v>234</v>
      </c>
      <c r="G168" s="240"/>
      <c r="H168" s="243">
        <v>182.02000000000001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AT168" s="249" t="s">
        <v>135</v>
      </c>
      <c r="AU168" s="249" t="s">
        <v>88</v>
      </c>
      <c r="AV168" s="12" t="s">
        <v>88</v>
      </c>
      <c r="AW168" s="12" t="s">
        <v>34</v>
      </c>
      <c r="AX168" s="12" t="s">
        <v>86</v>
      </c>
      <c r="AY168" s="249" t="s">
        <v>124</v>
      </c>
    </row>
    <row r="169" s="1" customFormat="1" ht="16.5" customHeight="1">
      <c r="B169" s="37"/>
      <c r="C169" s="251" t="s">
        <v>235</v>
      </c>
      <c r="D169" s="251" t="s">
        <v>236</v>
      </c>
      <c r="E169" s="252" t="s">
        <v>237</v>
      </c>
      <c r="F169" s="253" t="s">
        <v>238</v>
      </c>
      <c r="G169" s="254" t="s">
        <v>239</v>
      </c>
      <c r="H169" s="255">
        <v>2.73</v>
      </c>
      <c r="I169" s="256"/>
      <c r="J169" s="257">
        <f>ROUND(I169*H169,2)</f>
        <v>0</v>
      </c>
      <c r="K169" s="253" t="s">
        <v>148</v>
      </c>
      <c r="L169" s="258"/>
      <c r="M169" s="259" t="s">
        <v>1</v>
      </c>
      <c r="N169" s="260" t="s">
        <v>43</v>
      </c>
      <c r="O169" s="85"/>
      <c r="P169" s="232">
        <f>O169*H169</f>
        <v>0</v>
      </c>
      <c r="Q169" s="232">
        <v>0.001</v>
      </c>
      <c r="R169" s="232">
        <f>Q169*H169</f>
        <v>0.0027300000000000002</v>
      </c>
      <c r="S169" s="232">
        <v>0</v>
      </c>
      <c r="T169" s="233">
        <f>S169*H169</f>
        <v>0</v>
      </c>
      <c r="AR169" s="234" t="s">
        <v>174</v>
      </c>
      <c r="AT169" s="234" t="s">
        <v>236</v>
      </c>
      <c r="AU169" s="234" t="s">
        <v>88</v>
      </c>
      <c r="AY169" s="16" t="s">
        <v>124</v>
      </c>
      <c r="BE169" s="235">
        <f>IF(N169="základní",J169,0)</f>
        <v>0</v>
      </c>
      <c r="BF169" s="235">
        <f>IF(N169="snížená",J169,0)</f>
        <v>0</v>
      </c>
      <c r="BG169" s="235">
        <f>IF(N169="zákl. přenesená",J169,0)</f>
        <v>0</v>
      </c>
      <c r="BH169" s="235">
        <f>IF(N169="sníž. přenesená",J169,0)</f>
        <v>0</v>
      </c>
      <c r="BI169" s="235">
        <f>IF(N169="nulová",J169,0)</f>
        <v>0</v>
      </c>
      <c r="BJ169" s="16" t="s">
        <v>86</v>
      </c>
      <c r="BK169" s="235">
        <f>ROUND(I169*H169,2)</f>
        <v>0</v>
      </c>
      <c r="BL169" s="16" t="s">
        <v>131</v>
      </c>
      <c r="BM169" s="234" t="s">
        <v>240</v>
      </c>
    </row>
    <row r="170" s="1" customFormat="1">
      <c r="B170" s="37"/>
      <c r="C170" s="38"/>
      <c r="D170" s="236" t="s">
        <v>133</v>
      </c>
      <c r="E170" s="38"/>
      <c r="F170" s="237" t="s">
        <v>238</v>
      </c>
      <c r="G170" s="38"/>
      <c r="H170" s="38"/>
      <c r="I170" s="138"/>
      <c r="J170" s="38"/>
      <c r="K170" s="38"/>
      <c r="L170" s="42"/>
      <c r="M170" s="238"/>
      <c r="N170" s="85"/>
      <c r="O170" s="85"/>
      <c r="P170" s="85"/>
      <c r="Q170" s="85"/>
      <c r="R170" s="85"/>
      <c r="S170" s="85"/>
      <c r="T170" s="86"/>
      <c r="AT170" s="16" t="s">
        <v>133</v>
      </c>
      <c r="AU170" s="16" t="s">
        <v>88</v>
      </c>
    </row>
    <row r="171" s="12" customFormat="1">
      <c r="B171" s="239"/>
      <c r="C171" s="240"/>
      <c r="D171" s="236" t="s">
        <v>135</v>
      </c>
      <c r="E171" s="240"/>
      <c r="F171" s="242" t="s">
        <v>241</v>
      </c>
      <c r="G171" s="240"/>
      <c r="H171" s="243">
        <v>2.73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AT171" s="249" t="s">
        <v>135</v>
      </c>
      <c r="AU171" s="249" t="s">
        <v>88</v>
      </c>
      <c r="AV171" s="12" t="s">
        <v>88</v>
      </c>
      <c r="AW171" s="12" t="s">
        <v>4</v>
      </c>
      <c r="AX171" s="12" t="s">
        <v>86</v>
      </c>
      <c r="AY171" s="249" t="s">
        <v>124</v>
      </c>
    </row>
    <row r="172" s="1" customFormat="1" ht="16.5" customHeight="1">
      <c r="B172" s="37"/>
      <c r="C172" s="223" t="s">
        <v>242</v>
      </c>
      <c r="D172" s="223" t="s">
        <v>126</v>
      </c>
      <c r="E172" s="224" t="s">
        <v>243</v>
      </c>
      <c r="F172" s="225" t="s">
        <v>244</v>
      </c>
      <c r="G172" s="226" t="s">
        <v>139</v>
      </c>
      <c r="H172" s="227">
        <v>287.45999999999998</v>
      </c>
      <c r="I172" s="228"/>
      <c r="J172" s="229">
        <f>ROUND(I172*H172,2)</f>
        <v>0</v>
      </c>
      <c r="K172" s="225" t="s">
        <v>245</v>
      </c>
      <c r="L172" s="42"/>
      <c r="M172" s="230" t="s">
        <v>1</v>
      </c>
      <c r="N172" s="231" t="s">
        <v>43</v>
      </c>
      <c r="O172" s="85"/>
      <c r="P172" s="232">
        <f>O172*H172</f>
        <v>0</v>
      </c>
      <c r="Q172" s="232">
        <v>0</v>
      </c>
      <c r="R172" s="232">
        <f>Q172*H172</f>
        <v>0</v>
      </c>
      <c r="S172" s="232">
        <v>0</v>
      </c>
      <c r="T172" s="233">
        <f>S172*H172</f>
        <v>0</v>
      </c>
      <c r="AR172" s="234" t="s">
        <v>131</v>
      </c>
      <c r="AT172" s="234" t="s">
        <v>126</v>
      </c>
      <c r="AU172" s="234" t="s">
        <v>88</v>
      </c>
      <c r="AY172" s="16" t="s">
        <v>124</v>
      </c>
      <c r="BE172" s="235">
        <f>IF(N172="základní",J172,0)</f>
        <v>0</v>
      </c>
      <c r="BF172" s="235">
        <f>IF(N172="snížená",J172,0)</f>
        <v>0</v>
      </c>
      <c r="BG172" s="235">
        <f>IF(N172="zákl. přenesená",J172,0)</f>
        <v>0</v>
      </c>
      <c r="BH172" s="235">
        <f>IF(N172="sníž. přenesená",J172,0)</f>
        <v>0</v>
      </c>
      <c r="BI172" s="235">
        <f>IF(N172="nulová",J172,0)</f>
        <v>0</v>
      </c>
      <c r="BJ172" s="16" t="s">
        <v>86</v>
      </c>
      <c r="BK172" s="235">
        <f>ROUND(I172*H172,2)</f>
        <v>0</v>
      </c>
      <c r="BL172" s="16" t="s">
        <v>131</v>
      </c>
      <c r="BM172" s="234" t="s">
        <v>246</v>
      </c>
    </row>
    <row r="173" s="1" customFormat="1">
      <c r="B173" s="37"/>
      <c r="C173" s="38"/>
      <c r="D173" s="236" t="s">
        <v>133</v>
      </c>
      <c r="E173" s="38"/>
      <c r="F173" s="237" t="s">
        <v>247</v>
      </c>
      <c r="G173" s="38"/>
      <c r="H173" s="38"/>
      <c r="I173" s="138"/>
      <c r="J173" s="38"/>
      <c r="K173" s="38"/>
      <c r="L173" s="42"/>
      <c r="M173" s="238"/>
      <c r="N173" s="85"/>
      <c r="O173" s="85"/>
      <c r="P173" s="85"/>
      <c r="Q173" s="85"/>
      <c r="R173" s="85"/>
      <c r="S173" s="85"/>
      <c r="T173" s="86"/>
      <c r="AT173" s="16" t="s">
        <v>133</v>
      </c>
      <c r="AU173" s="16" t="s">
        <v>88</v>
      </c>
    </row>
    <row r="174" s="12" customFormat="1">
      <c r="B174" s="239"/>
      <c r="C174" s="240"/>
      <c r="D174" s="236" t="s">
        <v>135</v>
      </c>
      <c r="E174" s="241" t="s">
        <v>1</v>
      </c>
      <c r="F174" s="242" t="s">
        <v>248</v>
      </c>
      <c r="G174" s="240"/>
      <c r="H174" s="243">
        <v>287.45999999999998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AT174" s="249" t="s">
        <v>135</v>
      </c>
      <c r="AU174" s="249" t="s">
        <v>88</v>
      </c>
      <c r="AV174" s="12" t="s">
        <v>88</v>
      </c>
      <c r="AW174" s="12" t="s">
        <v>34</v>
      </c>
      <c r="AX174" s="12" t="s">
        <v>86</v>
      </c>
      <c r="AY174" s="249" t="s">
        <v>124</v>
      </c>
    </row>
    <row r="175" s="11" customFormat="1" ht="25.92" customHeight="1">
      <c r="B175" s="207"/>
      <c r="C175" s="208"/>
      <c r="D175" s="209" t="s">
        <v>77</v>
      </c>
      <c r="E175" s="210" t="s">
        <v>249</v>
      </c>
      <c r="F175" s="210" t="s">
        <v>250</v>
      </c>
      <c r="G175" s="208"/>
      <c r="H175" s="208"/>
      <c r="I175" s="211"/>
      <c r="J175" s="212">
        <f>BK175</f>
        <v>0</v>
      </c>
      <c r="K175" s="208"/>
      <c r="L175" s="213"/>
      <c r="M175" s="214"/>
      <c r="N175" s="215"/>
      <c r="O175" s="215"/>
      <c r="P175" s="216">
        <f>SUM(P176:P202)</f>
        <v>0</v>
      </c>
      <c r="Q175" s="215"/>
      <c r="R175" s="216">
        <f>SUM(R176:R202)</f>
        <v>0</v>
      </c>
      <c r="S175" s="215"/>
      <c r="T175" s="217">
        <f>SUM(T176:T202)</f>
        <v>0</v>
      </c>
      <c r="AR175" s="218" t="s">
        <v>131</v>
      </c>
      <c r="AT175" s="219" t="s">
        <v>77</v>
      </c>
      <c r="AU175" s="219" t="s">
        <v>78</v>
      </c>
      <c r="AY175" s="218" t="s">
        <v>124</v>
      </c>
      <c r="BK175" s="220">
        <f>SUM(BK176:BK202)</f>
        <v>0</v>
      </c>
    </row>
    <row r="176" s="1" customFormat="1" ht="16.5" customHeight="1">
      <c r="B176" s="37"/>
      <c r="C176" s="223" t="s">
        <v>251</v>
      </c>
      <c r="D176" s="223" t="s">
        <v>126</v>
      </c>
      <c r="E176" s="224" t="s">
        <v>252</v>
      </c>
      <c r="F176" s="225" t="s">
        <v>253</v>
      </c>
      <c r="G176" s="226" t="s">
        <v>254</v>
      </c>
      <c r="H176" s="227">
        <v>0.55000000000000004</v>
      </c>
      <c r="I176" s="228"/>
      <c r="J176" s="229">
        <f>ROUND(I176*H176,2)</f>
        <v>0</v>
      </c>
      <c r="K176" s="225" t="s">
        <v>1</v>
      </c>
      <c r="L176" s="42"/>
      <c r="M176" s="230" t="s">
        <v>1</v>
      </c>
      <c r="N176" s="231" t="s">
        <v>43</v>
      </c>
      <c r="O176" s="85"/>
      <c r="P176" s="232">
        <f>O176*H176</f>
        <v>0</v>
      </c>
      <c r="Q176" s="232">
        <v>0</v>
      </c>
      <c r="R176" s="232">
        <f>Q176*H176</f>
        <v>0</v>
      </c>
      <c r="S176" s="232">
        <v>0</v>
      </c>
      <c r="T176" s="233">
        <f>S176*H176</f>
        <v>0</v>
      </c>
      <c r="AR176" s="234" t="s">
        <v>255</v>
      </c>
      <c r="AT176" s="234" t="s">
        <v>126</v>
      </c>
      <c r="AU176" s="234" t="s">
        <v>86</v>
      </c>
      <c r="AY176" s="16" t="s">
        <v>124</v>
      </c>
      <c r="BE176" s="235">
        <f>IF(N176="základní",J176,0)</f>
        <v>0</v>
      </c>
      <c r="BF176" s="235">
        <f>IF(N176="snížená",J176,0)</f>
        <v>0</v>
      </c>
      <c r="BG176" s="235">
        <f>IF(N176="zákl. přenesená",J176,0)</f>
        <v>0</v>
      </c>
      <c r="BH176" s="235">
        <f>IF(N176="sníž. přenesená",J176,0)</f>
        <v>0</v>
      </c>
      <c r="BI176" s="235">
        <f>IF(N176="nulová",J176,0)</f>
        <v>0</v>
      </c>
      <c r="BJ176" s="16" t="s">
        <v>86</v>
      </c>
      <c r="BK176" s="235">
        <f>ROUND(I176*H176,2)</f>
        <v>0</v>
      </c>
      <c r="BL176" s="16" t="s">
        <v>255</v>
      </c>
      <c r="BM176" s="234" t="s">
        <v>256</v>
      </c>
    </row>
    <row r="177" s="1" customFormat="1">
      <c r="B177" s="37"/>
      <c r="C177" s="38"/>
      <c r="D177" s="236" t="s">
        <v>133</v>
      </c>
      <c r="E177" s="38"/>
      <c r="F177" s="237" t="s">
        <v>253</v>
      </c>
      <c r="G177" s="38"/>
      <c r="H177" s="38"/>
      <c r="I177" s="138"/>
      <c r="J177" s="38"/>
      <c r="K177" s="38"/>
      <c r="L177" s="42"/>
      <c r="M177" s="238"/>
      <c r="N177" s="85"/>
      <c r="O177" s="85"/>
      <c r="P177" s="85"/>
      <c r="Q177" s="85"/>
      <c r="R177" s="85"/>
      <c r="S177" s="85"/>
      <c r="T177" s="86"/>
      <c r="AT177" s="16" t="s">
        <v>133</v>
      </c>
      <c r="AU177" s="16" t="s">
        <v>86</v>
      </c>
    </row>
    <row r="178" s="1" customFormat="1">
      <c r="B178" s="37"/>
      <c r="C178" s="38"/>
      <c r="D178" s="236" t="s">
        <v>142</v>
      </c>
      <c r="E178" s="38"/>
      <c r="F178" s="250" t="s">
        <v>257</v>
      </c>
      <c r="G178" s="38"/>
      <c r="H178" s="38"/>
      <c r="I178" s="138"/>
      <c r="J178" s="38"/>
      <c r="K178" s="38"/>
      <c r="L178" s="42"/>
      <c r="M178" s="238"/>
      <c r="N178" s="85"/>
      <c r="O178" s="85"/>
      <c r="P178" s="85"/>
      <c r="Q178" s="85"/>
      <c r="R178" s="85"/>
      <c r="S178" s="85"/>
      <c r="T178" s="86"/>
      <c r="AT178" s="16" t="s">
        <v>142</v>
      </c>
      <c r="AU178" s="16" t="s">
        <v>86</v>
      </c>
    </row>
    <row r="179" s="1" customFormat="1" ht="16.5" customHeight="1">
      <c r="B179" s="37"/>
      <c r="C179" s="223" t="s">
        <v>258</v>
      </c>
      <c r="D179" s="223" t="s">
        <v>126</v>
      </c>
      <c r="E179" s="224" t="s">
        <v>259</v>
      </c>
      <c r="F179" s="225" t="s">
        <v>260</v>
      </c>
      <c r="G179" s="226" t="s">
        <v>261</v>
      </c>
      <c r="H179" s="227">
        <v>1</v>
      </c>
      <c r="I179" s="228"/>
      <c r="J179" s="229">
        <f>ROUND(I179*H179,2)</f>
        <v>0</v>
      </c>
      <c r="K179" s="225" t="s">
        <v>1</v>
      </c>
      <c r="L179" s="42"/>
      <c r="M179" s="230" t="s">
        <v>1</v>
      </c>
      <c r="N179" s="231" t="s">
        <v>43</v>
      </c>
      <c r="O179" s="85"/>
      <c r="P179" s="232">
        <f>O179*H179</f>
        <v>0</v>
      </c>
      <c r="Q179" s="232">
        <v>0</v>
      </c>
      <c r="R179" s="232">
        <f>Q179*H179</f>
        <v>0</v>
      </c>
      <c r="S179" s="232">
        <v>0</v>
      </c>
      <c r="T179" s="233">
        <f>S179*H179</f>
        <v>0</v>
      </c>
      <c r="AR179" s="234" t="s">
        <v>255</v>
      </c>
      <c r="AT179" s="234" t="s">
        <v>126</v>
      </c>
      <c r="AU179" s="234" t="s">
        <v>86</v>
      </c>
      <c r="AY179" s="16" t="s">
        <v>124</v>
      </c>
      <c r="BE179" s="235">
        <f>IF(N179="základní",J179,0)</f>
        <v>0</v>
      </c>
      <c r="BF179" s="235">
        <f>IF(N179="snížená",J179,0)</f>
        <v>0</v>
      </c>
      <c r="BG179" s="235">
        <f>IF(N179="zákl. přenesená",J179,0)</f>
        <v>0</v>
      </c>
      <c r="BH179" s="235">
        <f>IF(N179="sníž. přenesená",J179,0)</f>
        <v>0</v>
      </c>
      <c r="BI179" s="235">
        <f>IF(N179="nulová",J179,0)</f>
        <v>0</v>
      </c>
      <c r="BJ179" s="16" t="s">
        <v>86</v>
      </c>
      <c r="BK179" s="235">
        <f>ROUND(I179*H179,2)</f>
        <v>0</v>
      </c>
      <c r="BL179" s="16" t="s">
        <v>255</v>
      </c>
      <c r="BM179" s="234" t="s">
        <v>262</v>
      </c>
    </row>
    <row r="180" s="1" customFormat="1">
      <c r="B180" s="37"/>
      <c r="C180" s="38"/>
      <c r="D180" s="236" t="s">
        <v>133</v>
      </c>
      <c r="E180" s="38"/>
      <c r="F180" s="237" t="s">
        <v>260</v>
      </c>
      <c r="G180" s="38"/>
      <c r="H180" s="38"/>
      <c r="I180" s="138"/>
      <c r="J180" s="38"/>
      <c r="K180" s="38"/>
      <c r="L180" s="42"/>
      <c r="M180" s="238"/>
      <c r="N180" s="85"/>
      <c r="O180" s="85"/>
      <c r="P180" s="85"/>
      <c r="Q180" s="85"/>
      <c r="R180" s="85"/>
      <c r="S180" s="85"/>
      <c r="T180" s="86"/>
      <c r="AT180" s="16" t="s">
        <v>133</v>
      </c>
      <c r="AU180" s="16" t="s">
        <v>86</v>
      </c>
    </row>
    <row r="181" s="12" customFormat="1">
      <c r="B181" s="239"/>
      <c r="C181" s="240"/>
      <c r="D181" s="236" t="s">
        <v>135</v>
      </c>
      <c r="E181" s="241" t="s">
        <v>1</v>
      </c>
      <c r="F181" s="242" t="s">
        <v>263</v>
      </c>
      <c r="G181" s="240"/>
      <c r="H181" s="243">
        <v>1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AT181" s="249" t="s">
        <v>135</v>
      </c>
      <c r="AU181" s="249" t="s">
        <v>86</v>
      </c>
      <c r="AV181" s="12" t="s">
        <v>88</v>
      </c>
      <c r="AW181" s="12" t="s">
        <v>34</v>
      </c>
      <c r="AX181" s="12" t="s">
        <v>86</v>
      </c>
      <c r="AY181" s="249" t="s">
        <v>124</v>
      </c>
    </row>
    <row r="182" s="1" customFormat="1" ht="16.5" customHeight="1">
      <c r="B182" s="37"/>
      <c r="C182" s="223" t="s">
        <v>264</v>
      </c>
      <c r="D182" s="223" t="s">
        <v>126</v>
      </c>
      <c r="E182" s="224" t="s">
        <v>265</v>
      </c>
      <c r="F182" s="225" t="s">
        <v>266</v>
      </c>
      <c r="G182" s="226" t="s">
        <v>261</v>
      </c>
      <c r="H182" s="227">
        <v>1</v>
      </c>
      <c r="I182" s="228"/>
      <c r="J182" s="229">
        <f>ROUND(I182*H182,2)</f>
        <v>0</v>
      </c>
      <c r="K182" s="225" t="s">
        <v>1</v>
      </c>
      <c r="L182" s="42"/>
      <c r="M182" s="230" t="s">
        <v>1</v>
      </c>
      <c r="N182" s="231" t="s">
        <v>43</v>
      </c>
      <c r="O182" s="85"/>
      <c r="P182" s="232">
        <f>O182*H182</f>
        <v>0</v>
      </c>
      <c r="Q182" s="232">
        <v>0</v>
      </c>
      <c r="R182" s="232">
        <f>Q182*H182</f>
        <v>0</v>
      </c>
      <c r="S182" s="232">
        <v>0</v>
      </c>
      <c r="T182" s="233">
        <f>S182*H182</f>
        <v>0</v>
      </c>
      <c r="AR182" s="234" t="s">
        <v>255</v>
      </c>
      <c r="AT182" s="234" t="s">
        <v>126</v>
      </c>
      <c r="AU182" s="234" t="s">
        <v>86</v>
      </c>
      <c r="AY182" s="16" t="s">
        <v>124</v>
      </c>
      <c r="BE182" s="235">
        <f>IF(N182="základní",J182,0)</f>
        <v>0</v>
      </c>
      <c r="BF182" s="235">
        <f>IF(N182="snížená",J182,0)</f>
        <v>0</v>
      </c>
      <c r="BG182" s="235">
        <f>IF(N182="zákl. přenesená",J182,0)</f>
        <v>0</v>
      </c>
      <c r="BH182" s="235">
        <f>IF(N182="sníž. přenesená",J182,0)</f>
        <v>0</v>
      </c>
      <c r="BI182" s="235">
        <f>IF(N182="nulová",J182,0)</f>
        <v>0</v>
      </c>
      <c r="BJ182" s="16" t="s">
        <v>86</v>
      </c>
      <c r="BK182" s="235">
        <f>ROUND(I182*H182,2)</f>
        <v>0</v>
      </c>
      <c r="BL182" s="16" t="s">
        <v>255</v>
      </c>
      <c r="BM182" s="234" t="s">
        <v>267</v>
      </c>
    </row>
    <row r="183" s="1" customFormat="1">
      <c r="B183" s="37"/>
      <c r="C183" s="38"/>
      <c r="D183" s="236" t="s">
        <v>133</v>
      </c>
      <c r="E183" s="38"/>
      <c r="F183" s="237" t="s">
        <v>268</v>
      </c>
      <c r="G183" s="38"/>
      <c r="H183" s="38"/>
      <c r="I183" s="138"/>
      <c r="J183" s="38"/>
      <c r="K183" s="38"/>
      <c r="L183" s="42"/>
      <c r="M183" s="238"/>
      <c r="N183" s="85"/>
      <c r="O183" s="85"/>
      <c r="P183" s="85"/>
      <c r="Q183" s="85"/>
      <c r="R183" s="85"/>
      <c r="S183" s="85"/>
      <c r="T183" s="86"/>
      <c r="AT183" s="16" t="s">
        <v>133</v>
      </c>
      <c r="AU183" s="16" t="s">
        <v>86</v>
      </c>
    </row>
    <row r="184" s="12" customFormat="1">
      <c r="B184" s="239"/>
      <c r="C184" s="240"/>
      <c r="D184" s="236" t="s">
        <v>135</v>
      </c>
      <c r="E184" s="241" t="s">
        <v>1</v>
      </c>
      <c r="F184" s="242" t="s">
        <v>269</v>
      </c>
      <c r="G184" s="240"/>
      <c r="H184" s="243">
        <v>1</v>
      </c>
      <c r="I184" s="244"/>
      <c r="J184" s="240"/>
      <c r="K184" s="240"/>
      <c r="L184" s="245"/>
      <c r="M184" s="246"/>
      <c r="N184" s="247"/>
      <c r="O184" s="247"/>
      <c r="P184" s="247"/>
      <c r="Q184" s="247"/>
      <c r="R184" s="247"/>
      <c r="S184" s="247"/>
      <c r="T184" s="248"/>
      <c r="AT184" s="249" t="s">
        <v>135</v>
      </c>
      <c r="AU184" s="249" t="s">
        <v>86</v>
      </c>
      <c r="AV184" s="12" t="s">
        <v>88</v>
      </c>
      <c r="AW184" s="12" t="s">
        <v>34</v>
      </c>
      <c r="AX184" s="12" t="s">
        <v>86</v>
      </c>
      <c r="AY184" s="249" t="s">
        <v>124</v>
      </c>
    </row>
    <row r="185" s="1" customFormat="1" ht="16.5" customHeight="1">
      <c r="B185" s="37"/>
      <c r="C185" s="223" t="s">
        <v>7</v>
      </c>
      <c r="D185" s="223" t="s">
        <v>126</v>
      </c>
      <c r="E185" s="224" t="s">
        <v>270</v>
      </c>
      <c r="F185" s="225" t="s">
        <v>271</v>
      </c>
      <c r="G185" s="226" t="s">
        <v>254</v>
      </c>
      <c r="H185" s="227">
        <v>0.55000000000000004</v>
      </c>
      <c r="I185" s="228"/>
      <c r="J185" s="229">
        <f>ROUND(I185*H185,2)</f>
        <v>0</v>
      </c>
      <c r="K185" s="225" t="s">
        <v>1</v>
      </c>
      <c r="L185" s="42"/>
      <c r="M185" s="230" t="s">
        <v>1</v>
      </c>
      <c r="N185" s="231" t="s">
        <v>43</v>
      </c>
      <c r="O185" s="85"/>
      <c r="P185" s="232">
        <f>O185*H185</f>
        <v>0</v>
      </c>
      <c r="Q185" s="232">
        <v>0</v>
      </c>
      <c r="R185" s="232">
        <f>Q185*H185</f>
        <v>0</v>
      </c>
      <c r="S185" s="232">
        <v>0</v>
      </c>
      <c r="T185" s="233">
        <f>S185*H185</f>
        <v>0</v>
      </c>
      <c r="AR185" s="234" t="s">
        <v>255</v>
      </c>
      <c r="AT185" s="234" t="s">
        <v>126</v>
      </c>
      <c r="AU185" s="234" t="s">
        <v>86</v>
      </c>
      <c r="AY185" s="16" t="s">
        <v>124</v>
      </c>
      <c r="BE185" s="235">
        <f>IF(N185="základní",J185,0)</f>
        <v>0</v>
      </c>
      <c r="BF185" s="235">
        <f>IF(N185="snížená",J185,0)</f>
        <v>0</v>
      </c>
      <c r="BG185" s="235">
        <f>IF(N185="zákl. přenesená",J185,0)</f>
        <v>0</v>
      </c>
      <c r="BH185" s="235">
        <f>IF(N185="sníž. přenesená",J185,0)</f>
        <v>0</v>
      </c>
      <c r="BI185" s="235">
        <f>IF(N185="nulová",J185,0)</f>
        <v>0</v>
      </c>
      <c r="BJ185" s="16" t="s">
        <v>86</v>
      </c>
      <c r="BK185" s="235">
        <f>ROUND(I185*H185,2)</f>
        <v>0</v>
      </c>
      <c r="BL185" s="16" t="s">
        <v>255</v>
      </c>
      <c r="BM185" s="234" t="s">
        <v>272</v>
      </c>
    </row>
    <row r="186" s="1" customFormat="1">
      <c r="B186" s="37"/>
      <c r="C186" s="38"/>
      <c r="D186" s="236" t="s">
        <v>133</v>
      </c>
      <c r="E186" s="38"/>
      <c r="F186" s="237" t="s">
        <v>271</v>
      </c>
      <c r="G186" s="38"/>
      <c r="H186" s="38"/>
      <c r="I186" s="138"/>
      <c r="J186" s="38"/>
      <c r="K186" s="38"/>
      <c r="L186" s="42"/>
      <c r="M186" s="238"/>
      <c r="N186" s="85"/>
      <c r="O186" s="85"/>
      <c r="P186" s="85"/>
      <c r="Q186" s="85"/>
      <c r="R186" s="85"/>
      <c r="S186" s="85"/>
      <c r="T186" s="86"/>
      <c r="AT186" s="16" t="s">
        <v>133</v>
      </c>
      <c r="AU186" s="16" t="s">
        <v>86</v>
      </c>
    </row>
    <row r="187" s="1" customFormat="1" ht="16.5" customHeight="1">
      <c r="B187" s="37"/>
      <c r="C187" s="223" t="s">
        <v>273</v>
      </c>
      <c r="D187" s="223" t="s">
        <v>126</v>
      </c>
      <c r="E187" s="224" t="s">
        <v>274</v>
      </c>
      <c r="F187" s="225" t="s">
        <v>275</v>
      </c>
      <c r="G187" s="226" t="s">
        <v>254</v>
      </c>
      <c r="H187" s="227">
        <v>0.55000000000000004</v>
      </c>
      <c r="I187" s="228"/>
      <c r="J187" s="229">
        <f>ROUND(I187*H187,2)</f>
        <v>0</v>
      </c>
      <c r="K187" s="225" t="s">
        <v>1</v>
      </c>
      <c r="L187" s="42"/>
      <c r="M187" s="230" t="s">
        <v>1</v>
      </c>
      <c r="N187" s="231" t="s">
        <v>43</v>
      </c>
      <c r="O187" s="85"/>
      <c r="P187" s="232">
        <f>O187*H187</f>
        <v>0</v>
      </c>
      <c r="Q187" s="232">
        <v>0</v>
      </c>
      <c r="R187" s="232">
        <f>Q187*H187</f>
        <v>0</v>
      </c>
      <c r="S187" s="232">
        <v>0</v>
      </c>
      <c r="T187" s="233">
        <f>S187*H187</f>
        <v>0</v>
      </c>
      <c r="AR187" s="234" t="s">
        <v>255</v>
      </c>
      <c r="AT187" s="234" t="s">
        <v>126</v>
      </c>
      <c r="AU187" s="234" t="s">
        <v>86</v>
      </c>
      <c r="AY187" s="16" t="s">
        <v>124</v>
      </c>
      <c r="BE187" s="235">
        <f>IF(N187="základní",J187,0)</f>
        <v>0</v>
      </c>
      <c r="BF187" s="235">
        <f>IF(N187="snížená",J187,0)</f>
        <v>0</v>
      </c>
      <c r="BG187" s="235">
        <f>IF(N187="zákl. přenesená",J187,0)</f>
        <v>0</v>
      </c>
      <c r="BH187" s="235">
        <f>IF(N187="sníž. přenesená",J187,0)</f>
        <v>0</v>
      </c>
      <c r="BI187" s="235">
        <f>IF(N187="nulová",J187,0)</f>
        <v>0</v>
      </c>
      <c r="BJ187" s="16" t="s">
        <v>86</v>
      </c>
      <c r="BK187" s="235">
        <f>ROUND(I187*H187,2)</f>
        <v>0</v>
      </c>
      <c r="BL187" s="16" t="s">
        <v>255</v>
      </c>
      <c r="BM187" s="234" t="s">
        <v>276</v>
      </c>
    </row>
    <row r="188" s="1" customFormat="1">
      <c r="B188" s="37"/>
      <c r="C188" s="38"/>
      <c r="D188" s="236" t="s">
        <v>133</v>
      </c>
      <c r="E188" s="38"/>
      <c r="F188" s="237" t="s">
        <v>277</v>
      </c>
      <c r="G188" s="38"/>
      <c r="H188" s="38"/>
      <c r="I188" s="138"/>
      <c r="J188" s="38"/>
      <c r="K188" s="38"/>
      <c r="L188" s="42"/>
      <c r="M188" s="238"/>
      <c r="N188" s="85"/>
      <c r="O188" s="85"/>
      <c r="P188" s="85"/>
      <c r="Q188" s="85"/>
      <c r="R188" s="85"/>
      <c r="S188" s="85"/>
      <c r="T188" s="86"/>
      <c r="AT188" s="16" t="s">
        <v>133</v>
      </c>
      <c r="AU188" s="16" t="s">
        <v>86</v>
      </c>
    </row>
    <row r="189" s="1" customFormat="1" ht="24" customHeight="1">
      <c r="B189" s="37"/>
      <c r="C189" s="223" t="s">
        <v>278</v>
      </c>
      <c r="D189" s="223" t="s">
        <v>126</v>
      </c>
      <c r="E189" s="224" t="s">
        <v>279</v>
      </c>
      <c r="F189" s="225" t="s">
        <v>280</v>
      </c>
      <c r="G189" s="226" t="s">
        <v>254</v>
      </c>
      <c r="H189" s="227">
        <v>0.55000000000000004</v>
      </c>
      <c r="I189" s="228"/>
      <c r="J189" s="229">
        <f>ROUND(I189*H189,2)</f>
        <v>0</v>
      </c>
      <c r="K189" s="225" t="s">
        <v>1</v>
      </c>
      <c r="L189" s="42"/>
      <c r="M189" s="230" t="s">
        <v>1</v>
      </c>
      <c r="N189" s="231" t="s">
        <v>43</v>
      </c>
      <c r="O189" s="85"/>
      <c r="P189" s="232">
        <f>O189*H189</f>
        <v>0</v>
      </c>
      <c r="Q189" s="232">
        <v>0</v>
      </c>
      <c r="R189" s="232">
        <f>Q189*H189</f>
        <v>0</v>
      </c>
      <c r="S189" s="232">
        <v>0</v>
      </c>
      <c r="T189" s="233">
        <f>S189*H189</f>
        <v>0</v>
      </c>
      <c r="AR189" s="234" t="s">
        <v>255</v>
      </c>
      <c r="AT189" s="234" t="s">
        <v>126</v>
      </c>
      <c r="AU189" s="234" t="s">
        <v>86</v>
      </c>
      <c r="AY189" s="16" t="s">
        <v>124</v>
      </c>
      <c r="BE189" s="235">
        <f>IF(N189="základní",J189,0)</f>
        <v>0</v>
      </c>
      <c r="BF189" s="235">
        <f>IF(N189="snížená",J189,0)</f>
        <v>0</v>
      </c>
      <c r="BG189" s="235">
        <f>IF(N189="zákl. přenesená",J189,0)</f>
        <v>0</v>
      </c>
      <c r="BH189" s="235">
        <f>IF(N189="sníž. přenesená",J189,0)</f>
        <v>0</v>
      </c>
      <c r="BI189" s="235">
        <f>IF(N189="nulová",J189,0)</f>
        <v>0</v>
      </c>
      <c r="BJ189" s="16" t="s">
        <v>86</v>
      </c>
      <c r="BK189" s="235">
        <f>ROUND(I189*H189,2)</f>
        <v>0</v>
      </c>
      <c r="BL189" s="16" t="s">
        <v>255</v>
      </c>
      <c r="BM189" s="234" t="s">
        <v>281</v>
      </c>
    </row>
    <row r="190" s="1" customFormat="1">
      <c r="B190" s="37"/>
      <c r="C190" s="38"/>
      <c r="D190" s="236" t="s">
        <v>133</v>
      </c>
      <c r="E190" s="38"/>
      <c r="F190" s="237" t="s">
        <v>280</v>
      </c>
      <c r="G190" s="38"/>
      <c r="H190" s="38"/>
      <c r="I190" s="138"/>
      <c r="J190" s="38"/>
      <c r="K190" s="38"/>
      <c r="L190" s="42"/>
      <c r="M190" s="238"/>
      <c r="N190" s="85"/>
      <c r="O190" s="85"/>
      <c r="P190" s="85"/>
      <c r="Q190" s="85"/>
      <c r="R190" s="85"/>
      <c r="S190" s="85"/>
      <c r="T190" s="86"/>
      <c r="AT190" s="16" t="s">
        <v>133</v>
      </c>
      <c r="AU190" s="16" t="s">
        <v>86</v>
      </c>
    </row>
    <row r="191" s="1" customFormat="1" ht="16.5" customHeight="1">
      <c r="B191" s="37"/>
      <c r="C191" s="223" t="s">
        <v>282</v>
      </c>
      <c r="D191" s="223" t="s">
        <v>126</v>
      </c>
      <c r="E191" s="224" t="s">
        <v>283</v>
      </c>
      <c r="F191" s="225" t="s">
        <v>284</v>
      </c>
      <c r="G191" s="226" t="s">
        <v>254</v>
      </c>
      <c r="H191" s="227">
        <v>1</v>
      </c>
      <c r="I191" s="228"/>
      <c r="J191" s="229">
        <f>ROUND(I191*H191,2)</f>
        <v>0</v>
      </c>
      <c r="K191" s="225" t="s">
        <v>1</v>
      </c>
      <c r="L191" s="42"/>
      <c r="M191" s="230" t="s">
        <v>1</v>
      </c>
      <c r="N191" s="231" t="s">
        <v>43</v>
      </c>
      <c r="O191" s="85"/>
      <c r="P191" s="232">
        <f>O191*H191</f>
        <v>0</v>
      </c>
      <c r="Q191" s="232">
        <v>0</v>
      </c>
      <c r="R191" s="232">
        <f>Q191*H191</f>
        <v>0</v>
      </c>
      <c r="S191" s="232">
        <v>0</v>
      </c>
      <c r="T191" s="233">
        <f>S191*H191</f>
        <v>0</v>
      </c>
      <c r="AR191" s="234" t="s">
        <v>255</v>
      </c>
      <c r="AT191" s="234" t="s">
        <v>126</v>
      </c>
      <c r="AU191" s="234" t="s">
        <v>86</v>
      </c>
      <c r="AY191" s="16" t="s">
        <v>124</v>
      </c>
      <c r="BE191" s="235">
        <f>IF(N191="základní",J191,0)</f>
        <v>0</v>
      </c>
      <c r="BF191" s="235">
        <f>IF(N191="snížená",J191,0)</f>
        <v>0</v>
      </c>
      <c r="BG191" s="235">
        <f>IF(N191="zákl. přenesená",J191,0)</f>
        <v>0</v>
      </c>
      <c r="BH191" s="235">
        <f>IF(N191="sníž. přenesená",J191,0)</f>
        <v>0</v>
      </c>
      <c r="BI191" s="235">
        <f>IF(N191="nulová",J191,0)</f>
        <v>0</v>
      </c>
      <c r="BJ191" s="16" t="s">
        <v>86</v>
      </c>
      <c r="BK191" s="235">
        <f>ROUND(I191*H191,2)</f>
        <v>0</v>
      </c>
      <c r="BL191" s="16" t="s">
        <v>255</v>
      </c>
      <c r="BM191" s="234" t="s">
        <v>285</v>
      </c>
    </row>
    <row r="192" s="1" customFormat="1">
      <c r="B192" s="37"/>
      <c r="C192" s="38"/>
      <c r="D192" s="236" t="s">
        <v>133</v>
      </c>
      <c r="E192" s="38"/>
      <c r="F192" s="237" t="s">
        <v>284</v>
      </c>
      <c r="G192" s="38"/>
      <c r="H192" s="38"/>
      <c r="I192" s="138"/>
      <c r="J192" s="38"/>
      <c r="K192" s="38"/>
      <c r="L192" s="42"/>
      <c r="M192" s="238"/>
      <c r="N192" s="85"/>
      <c r="O192" s="85"/>
      <c r="P192" s="85"/>
      <c r="Q192" s="85"/>
      <c r="R192" s="85"/>
      <c r="S192" s="85"/>
      <c r="T192" s="86"/>
      <c r="AT192" s="16" t="s">
        <v>133</v>
      </c>
      <c r="AU192" s="16" t="s">
        <v>86</v>
      </c>
    </row>
    <row r="193" s="1" customFormat="1" ht="16.5" customHeight="1">
      <c r="B193" s="37"/>
      <c r="C193" s="223" t="s">
        <v>286</v>
      </c>
      <c r="D193" s="223" t="s">
        <v>126</v>
      </c>
      <c r="E193" s="224" t="s">
        <v>287</v>
      </c>
      <c r="F193" s="225" t="s">
        <v>288</v>
      </c>
      <c r="G193" s="226" t="s">
        <v>254</v>
      </c>
      <c r="H193" s="227">
        <v>1</v>
      </c>
      <c r="I193" s="228"/>
      <c r="J193" s="229">
        <f>ROUND(I193*H193,2)</f>
        <v>0</v>
      </c>
      <c r="K193" s="225" t="s">
        <v>1</v>
      </c>
      <c r="L193" s="42"/>
      <c r="M193" s="230" t="s">
        <v>1</v>
      </c>
      <c r="N193" s="231" t="s">
        <v>43</v>
      </c>
      <c r="O193" s="85"/>
      <c r="P193" s="232">
        <f>O193*H193</f>
        <v>0</v>
      </c>
      <c r="Q193" s="232">
        <v>0</v>
      </c>
      <c r="R193" s="232">
        <f>Q193*H193</f>
        <v>0</v>
      </c>
      <c r="S193" s="232">
        <v>0</v>
      </c>
      <c r="T193" s="233">
        <f>S193*H193</f>
        <v>0</v>
      </c>
      <c r="AR193" s="234" t="s">
        <v>255</v>
      </c>
      <c r="AT193" s="234" t="s">
        <v>126</v>
      </c>
      <c r="AU193" s="234" t="s">
        <v>86</v>
      </c>
      <c r="AY193" s="16" t="s">
        <v>124</v>
      </c>
      <c r="BE193" s="235">
        <f>IF(N193="základní",J193,0)</f>
        <v>0</v>
      </c>
      <c r="BF193" s="235">
        <f>IF(N193="snížená",J193,0)</f>
        <v>0</v>
      </c>
      <c r="BG193" s="235">
        <f>IF(N193="zákl. přenesená",J193,0)</f>
        <v>0</v>
      </c>
      <c r="BH193" s="235">
        <f>IF(N193="sníž. přenesená",J193,0)</f>
        <v>0</v>
      </c>
      <c r="BI193" s="235">
        <f>IF(N193="nulová",J193,0)</f>
        <v>0</v>
      </c>
      <c r="BJ193" s="16" t="s">
        <v>86</v>
      </c>
      <c r="BK193" s="235">
        <f>ROUND(I193*H193,2)</f>
        <v>0</v>
      </c>
      <c r="BL193" s="16" t="s">
        <v>255</v>
      </c>
      <c r="BM193" s="234" t="s">
        <v>289</v>
      </c>
    </row>
    <row r="194" s="1" customFormat="1">
      <c r="B194" s="37"/>
      <c r="C194" s="38"/>
      <c r="D194" s="236" t="s">
        <v>133</v>
      </c>
      <c r="E194" s="38"/>
      <c r="F194" s="237" t="s">
        <v>288</v>
      </c>
      <c r="G194" s="38"/>
      <c r="H194" s="38"/>
      <c r="I194" s="138"/>
      <c r="J194" s="38"/>
      <c r="K194" s="38"/>
      <c r="L194" s="42"/>
      <c r="M194" s="238"/>
      <c r="N194" s="85"/>
      <c r="O194" s="85"/>
      <c r="P194" s="85"/>
      <c r="Q194" s="85"/>
      <c r="R194" s="85"/>
      <c r="S194" s="85"/>
      <c r="T194" s="86"/>
      <c r="AT194" s="16" t="s">
        <v>133</v>
      </c>
      <c r="AU194" s="16" t="s">
        <v>86</v>
      </c>
    </row>
    <row r="195" s="1" customFormat="1" ht="16.5" customHeight="1">
      <c r="B195" s="37"/>
      <c r="C195" s="223" t="s">
        <v>290</v>
      </c>
      <c r="D195" s="223" t="s">
        <v>126</v>
      </c>
      <c r="E195" s="224" t="s">
        <v>291</v>
      </c>
      <c r="F195" s="225" t="s">
        <v>292</v>
      </c>
      <c r="G195" s="226" t="s">
        <v>254</v>
      </c>
      <c r="H195" s="227">
        <v>0.55000000000000004</v>
      </c>
      <c r="I195" s="228"/>
      <c r="J195" s="229">
        <f>ROUND(I195*H195,2)</f>
        <v>0</v>
      </c>
      <c r="K195" s="225" t="s">
        <v>1</v>
      </c>
      <c r="L195" s="42"/>
      <c r="M195" s="230" t="s">
        <v>1</v>
      </c>
      <c r="N195" s="231" t="s">
        <v>43</v>
      </c>
      <c r="O195" s="85"/>
      <c r="P195" s="232">
        <f>O195*H195</f>
        <v>0</v>
      </c>
      <c r="Q195" s="232">
        <v>0</v>
      </c>
      <c r="R195" s="232">
        <f>Q195*H195</f>
        <v>0</v>
      </c>
      <c r="S195" s="232">
        <v>0</v>
      </c>
      <c r="T195" s="233">
        <f>S195*H195</f>
        <v>0</v>
      </c>
      <c r="AR195" s="234" t="s">
        <v>255</v>
      </c>
      <c r="AT195" s="234" t="s">
        <v>126</v>
      </c>
      <c r="AU195" s="234" t="s">
        <v>86</v>
      </c>
      <c r="AY195" s="16" t="s">
        <v>124</v>
      </c>
      <c r="BE195" s="235">
        <f>IF(N195="základní",J195,0)</f>
        <v>0</v>
      </c>
      <c r="BF195" s="235">
        <f>IF(N195="snížená",J195,0)</f>
        <v>0</v>
      </c>
      <c r="BG195" s="235">
        <f>IF(N195="zákl. přenesená",J195,0)</f>
        <v>0</v>
      </c>
      <c r="BH195" s="235">
        <f>IF(N195="sníž. přenesená",J195,0)</f>
        <v>0</v>
      </c>
      <c r="BI195" s="235">
        <f>IF(N195="nulová",J195,0)</f>
        <v>0</v>
      </c>
      <c r="BJ195" s="16" t="s">
        <v>86</v>
      </c>
      <c r="BK195" s="235">
        <f>ROUND(I195*H195,2)</f>
        <v>0</v>
      </c>
      <c r="BL195" s="16" t="s">
        <v>255</v>
      </c>
      <c r="BM195" s="234" t="s">
        <v>293</v>
      </c>
    </row>
    <row r="196" s="1" customFormat="1" ht="16.5" customHeight="1">
      <c r="B196" s="37"/>
      <c r="C196" s="223" t="s">
        <v>294</v>
      </c>
      <c r="D196" s="223" t="s">
        <v>126</v>
      </c>
      <c r="E196" s="224" t="s">
        <v>295</v>
      </c>
      <c r="F196" s="225" t="s">
        <v>296</v>
      </c>
      <c r="G196" s="226" t="s">
        <v>254</v>
      </c>
      <c r="H196" s="227">
        <v>2</v>
      </c>
      <c r="I196" s="228"/>
      <c r="J196" s="229">
        <f>ROUND(I196*H196,2)</f>
        <v>0</v>
      </c>
      <c r="K196" s="225" t="s">
        <v>1</v>
      </c>
      <c r="L196" s="42"/>
      <c r="M196" s="230" t="s">
        <v>1</v>
      </c>
      <c r="N196" s="231" t="s">
        <v>43</v>
      </c>
      <c r="O196" s="85"/>
      <c r="P196" s="232">
        <f>O196*H196</f>
        <v>0</v>
      </c>
      <c r="Q196" s="232">
        <v>0</v>
      </c>
      <c r="R196" s="232">
        <f>Q196*H196</f>
        <v>0</v>
      </c>
      <c r="S196" s="232">
        <v>0</v>
      </c>
      <c r="T196" s="233">
        <f>S196*H196</f>
        <v>0</v>
      </c>
      <c r="AR196" s="234" t="s">
        <v>255</v>
      </c>
      <c r="AT196" s="234" t="s">
        <v>126</v>
      </c>
      <c r="AU196" s="234" t="s">
        <v>86</v>
      </c>
      <c r="AY196" s="16" t="s">
        <v>124</v>
      </c>
      <c r="BE196" s="235">
        <f>IF(N196="základní",J196,0)</f>
        <v>0</v>
      </c>
      <c r="BF196" s="235">
        <f>IF(N196="snížená",J196,0)</f>
        <v>0</v>
      </c>
      <c r="BG196" s="235">
        <f>IF(N196="zákl. přenesená",J196,0)</f>
        <v>0</v>
      </c>
      <c r="BH196" s="235">
        <f>IF(N196="sníž. přenesená",J196,0)</f>
        <v>0</v>
      </c>
      <c r="BI196" s="235">
        <f>IF(N196="nulová",J196,0)</f>
        <v>0</v>
      </c>
      <c r="BJ196" s="16" t="s">
        <v>86</v>
      </c>
      <c r="BK196" s="235">
        <f>ROUND(I196*H196,2)</f>
        <v>0</v>
      </c>
      <c r="BL196" s="16" t="s">
        <v>255</v>
      </c>
      <c r="BM196" s="234" t="s">
        <v>297</v>
      </c>
    </row>
    <row r="197" s="1" customFormat="1">
      <c r="B197" s="37"/>
      <c r="C197" s="38"/>
      <c r="D197" s="236" t="s">
        <v>133</v>
      </c>
      <c r="E197" s="38"/>
      <c r="F197" s="237" t="s">
        <v>296</v>
      </c>
      <c r="G197" s="38"/>
      <c r="H197" s="38"/>
      <c r="I197" s="138"/>
      <c r="J197" s="38"/>
      <c r="K197" s="38"/>
      <c r="L197" s="42"/>
      <c r="M197" s="238"/>
      <c r="N197" s="85"/>
      <c r="O197" s="85"/>
      <c r="P197" s="85"/>
      <c r="Q197" s="85"/>
      <c r="R197" s="85"/>
      <c r="S197" s="85"/>
      <c r="T197" s="86"/>
      <c r="AT197" s="16" t="s">
        <v>133</v>
      </c>
      <c r="AU197" s="16" t="s">
        <v>86</v>
      </c>
    </row>
    <row r="198" s="1" customFormat="1" ht="36" customHeight="1">
      <c r="B198" s="37"/>
      <c r="C198" s="223" t="s">
        <v>298</v>
      </c>
      <c r="D198" s="223" t="s">
        <v>126</v>
      </c>
      <c r="E198" s="224" t="s">
        <v>299</v>
      </c>
      <c r="F198" s="225" t="s">
        <v>300</v>
      </c>
      <c r="G198" s="226" t="s">
        <v>254</v>
      </c>
      <c r="H198" s="227">
        <v>0.55000000000000004</v>
      </c>
      <c r="I198" s="228"/>
      <c r="J198" s="229">
        <f>ROUND(I198*H198,2)</f>
        <v>0</v>
      </c>
      <c r="K198" s="225" t="s">
        <v>1</v>
      </c>
      <c r="L198" s="42"/>
      <c r="M198" s="230" t="s">
        <v>1</v>
      </c>
      <c r="N198" s="231" t="s">
        <v>43</v>
      </c>
      <c r="O198" s="85"/>
      <c r="P198" s="232">
        <f>O198*H198</f>
        <v>0</v>
      </c>
      <c r="Q198" s="232">
        <v>0</v>
      </c>
      <c r="R198" s="232">
        <f>Q198*H198</f>
        <v>0</v>
      </c>
      <c r="S198" s="232">
        <v>0</v>
      </c>
      <c r="T198" s="233">
        <f>S198*H198</f>
        <v>0</v>
      </c>
      <c r="AR198" s="234" t="s">
        <v>255</v>
      </c>
      <c r="AT198" s="234" t="s">
        <v>126</v>
      </c>
      <c r="AU198" s="234" t="s">
        <v>86</v>
      </c>
      <c r="AY198" s="16" t="s">
        <v>124</v>
      </c>
      <c r="BE198" s="235">
        <f>IF(N198="základní",J198,0)</f>
        <v>0</v>
      </c>
      <c r="BF198" s="235">
        <f>IF(N198="snížená",J198,0)</f>
        <v>0</v>
      </c>
      <c r="BG198" s="235">
        <f>IF(N198="zákl. přenesená",J198,0)</f>
        <v>0</v>
      </c>
      <c r="BH198" s="235">
        <f>IF(N198="sníž. přenesená",J198,0)</f>
        <v>0</v>
      </c>
      <c r="BI198" s="235">
        <f>IF(N198="nulová",J198,0)</f>
        <v>0</v>
      </c>
      <c r="BJ198" s="16" t="s">
        <v>86</v>
      </c>
      <c r="BK198" s="235">
        <f>ROUND(I198*H198,2)</f>
        <v>0</v>
      </c>
      <c r="BL198" s="16" t="s">
        <v>255</v>
      </c>
      <c r="BM198" s="234" t="s">
        <v>301</v>
      </c>
    </row>
    <row r="199" s="1" customFormat="1">
      <c r="B199" s="37"/>
      <c r="C199" s="38"/>
      <c r="D199" s="236" t="s">
        <v>142</v>
      </c>
      <c r="E199" s="38"/>
      <c r="F199" s="250" t="s">
        <v>302</v>
      </c>
      <c r="G199" s="38"/>
      <c r="H199" s="38"/>
      <c r="I199" s="138"/>
      <c r="J199" s="38"/>
      <c r="K199" s="38"/>
      <c r="L199" s="42"/>
      <c r="M199" s="238"/>
      <c r="N199" s="85"/>
      <c r="O199" s="85"/>
      <c r="P199" s="85"/>
      <c r="Q199" s="85"/>
      <c r="R199" s="85"/>
      <c r="S199" s="85"/>
      <c r="T199" s="86"/>
      <c r="AT199" s="16" t="s">
        <v>142</v>
      </c>
      <c r="AU199" s="16" t="s">
        <v>86</v>
      </c>
    </row>
    <row r="200" s="1" customFormat="1" ht="16.5" customHeight="1">
      <c r="B200" s="37"/>
      <c r="C200" s="223" t="s">
        <v>303</v>
      </c>
      <c r="D200" s="223" t="s">
        <v>126</v>
      </c>
      <c r="E200" s="224" t="s">
        <v>304</v>
      </c>
      <c r="F200" s="225" t="s">
        <v>305</v>
      </c>
      <c r="G200" s="226" t="s">
        <v>254</v>
      </c>
      <c r="H200" s="227">
        <v>1</v>
      </c>
      <c r="I200" s="228"/>
      <c r="J200" s="229">
        <f>ROUND(I200*H200,2)</f>
        <v>0</v>
      </c>
      <c r="K200" s="225" t="s">
        <v>148</v>
      </c>
      <c r="L200" s="42"/>
      <c r="M200" s="230" t="s">
        <v>1</v>
      </c>
      <c r="N200" s="231" t="s">
        <v>43</v>
      </c>
      <c r="O200" s="85"/>
      <c r="P200" s="232">
        <f>O200*H200</f>
        <v>0</v>
      </c>
      <c r="Q200" s="232">
        <v>0</v>
      </c>
      <c r="R200" s="232">
        <f>Q200*H200</f>
        <v>0</v>
      </c>
      <c r="S200" s="232">
        <v>0</v>
      </c>
      <c r="T200" s="233">
        <f>S200*H200</f>
        <v>0</v>
      </c>
      <c r="AR200" s="234" t="s">
        <v>306</v>
      </c>
      <c r="AT200" s="234" t="s">
        <v>126</v>
      </c>
      <c r="AU200" s="234" t="s">
        <v>86</v>
      </c>
      <c r="AY200" s="16" t="s">
        <v>124</v>
      </c>
      <c r="BE200" s="235">
        <f>IF(N200="základní",J200,0)</f>
        <v>0</v>
      </c>
      <c r="BF200" s="235">
        <f>IF(N200="snížená",J200,0)</f>
        <v>0</v>
      </c>
      <c r="BG200" s="235">
        <f>IF(N200="zákl. přenesená",J200,0)</f>
        <v>0</v>
      </c>
      <c r="BH200" s="235">
        <f>IF(N200="sníž. přenesená",J200,0)</f>
        <v>0</v>
      </c>
      <c r="BI200" s="235">
        <f>IF(N200="nulová",J200,0)</f>
        <v>0</v>
      </c>
      <c r="BJ200" s="16" t="s">
        <v>86</v>
      </c>
      <c r="BK200" s="235">
        <f>ROUND(I200*H200,2)</f>
        <v>0</v>
      </c>
      <c r="BL200" s="16" t="s">
        <v>306</v>
      </c>
      <c r="BM200" s="234" t="s">
        <v>307</v>
      </c>
    </row>
    <row r="201" s="1" customFormat="1">
      <c r="B201" s="37"/>
      <c r="C201" s="38"/>
      <c r="D201" s="236" t="s">
        <v>133</v>
      </c>
      <c r="E201" s="38"/>
      <c r="F201" s="237" t="s">
        <v>305</v>
      </c>
      <c r="G201" s="38"/>
      <c r="H201" s="38"/>
      <c r="I201" s="138"/>
      <c r="J201" s="38"/>
      <c r="K201" s="38"/>
      <c r="L201" s="42"/>
      <c r="M201" s="238"/>
      <c r="N201" s="85"/>
      <c r="O201" s="85"/>
      <c r="P201" s="85"/>
      <c r="Q201" s="85"/>
      <c r="R201" s="85"/>
      <c r="S201" s="85"/>
      <c r="T201" s="86"/>
      <c r="AT201" s="16" t="s">
        <v>133</v>
      </c>
      <c r="AU201" s="16" t="s">
        <v>86</v>
      </c>
    </row>
    <row r="202" s="1" customFormat="1">
      <c r="B202" s="37"/>
      <c r="C202" s="38"/>
      <c r="D202" s="236" t="s">
        <v>142</v>
      </c>
      <c r="E202" s="38"/>
      <c r="F202" s="250" t="s">
        <v>308</v>
      </c>
      <c r="G202" s="38"/>
      <c r="H202" s="38"/>
      <c r="I202" s="138"/>
      <c r="J202" s="38"/>
      <c r="K202" s="38"/>
      <c r="L202" s="42"/>
      <c r="M202" s="261"/>
      <c r="N202" s="262"/>
      <c r="O202" s="262"/>
      <c r="P202" s="262"/>
      <c r="Q202" s="262"/>
      <c r="R202" s="262"/>
      <c r="S202" s="262"/>
      <c r="T202" s="263"/>
      <c r="AT202" s="16" t="s">
        <v>142</v>
      </c>
      <c r="AU202" s="16" t="s">
        <v>86</v>
      </c>
    </row>
    <row r="203" s="1" customFormat="1" ht="6.96" customHeight="1">
      <c r="B203" s="60"/>
      <c r="C203" s="61"/>
      <c r="D203" s="61"/>
      <c r="E203" s="61"/>
      <c r="F203" s="61"/>
      <c r="G203" s="61"/>
      <c r="H203" s="61"/>
      <c r="I203" s="172"/>
      <c r="J203" s="61"/>
      <c r="K203" s="61"/>
      <c r="L203" s="42"/>
    </row>
  </sheetData>
  <sheetProtection sheet="1" autoFilter="0" formatColumns="0" formatRows="0" objects="1" scenarios="1" spinCount="100000" saltValue="0G/OxTLuogfftUSKoml2GwdLETLh8bEzyNFq+3PitB0RrhVtXx9oDTK4vNmvWMJt4YvBB8i/ZmgDCaWLyHqPHg==" hashValue="cLs5kdtBBhnHZDcWcQO8FL1L9JgmndkDX/UtOoWj6eqBSXBEUBk1foDkUNkCS9gvDLs46CZHO+xwZl3jsDv5Ug==" algorithmName="SHA-512" password="CC35"/>
  <autoFilter ref="C118:K202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0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91</v>
      </c>
    </row>
    <row r="3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88</v>
      </c>
    </row>
    <row r="4" ht="24.96" customHeight="1">
      <c r="B4" s="19"/>
      <c r="D4" s="134" t="s">
        <v>98</v>
      </c>
      <c r="L4" s="19"/>
      <c r="M4" s="13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6" t="s">
        <v>16</v>
      </c>
      <c r="L6" s="19"/>
    </row>
    <row r="7" ht="16.5" customHeight="1">
      <c r="B7" s="19"/>
      <c r="E7" s="137" t="str">
        <f>'Rekapitulace stavby'!K6</f>
        <v>VN Žádlovice - oprava rozdělovacího objektu a odtěžení</v>
      </c>
      <c r="F7" s="136"/>
      <c r="G7" s="136"/>
      <c r="H7" s="136"/>
      <c r="L7" s="19"/>
    </row>
    <row r="8" s="1" customFormat="1" ht="12" customHeight="1">
      <c r="B8" s="42"/>
      <c r="D8" s="136" t="s">
        <v>99</v>
      </c>
      <c r="I8" s="138"/>
      <c r="L8" s="42"/>
    </row>
    <row r="9" s="1" customFormat="1" ht="36.96" customHeight="1">
      <c r="B9" s="42"/>
      <c r="E9" s="139" t="s">
        <v>309</v>
      </c>
      <c r="F9" s="1"/>
      <c r="G9" s="1"/>
      <c r="H9" s="1"/>
      <c r="I9" s="138"/>
      <c r="L9" s="42"/>
    </row>
    <row r="10" s="1" customFormat="1">
      <c r="B10" s="42"/>
      <c r="I10" s="138"/>
      <c r="L10" s="42"/>
    </row>
    <row r="11" s="1" customFormat="1" ht="12" customHeight="1">
      <c r="B11" s="42"/>
      <c r="D11" s="136" t="s">
        <v>18</v>
      </c>
      <c r="F11" s="140" t="s">
        <v>1</v>
      </c>
      <c r="I11" s="141" t="s">
        <v>19</v>
      </c>
      <c r="J11" s="140" t="s">
        <v>1</v>
      </c>
      <c r="L11" s="42"/>
    </row>
    <row r="12" s="1" customFormat="1" ht="12" customHeight="1">
      <c r="B12" s="42"/>
      <c r="D12" s="136" t="s">
        <v>20</v>
      </c>
      <c r="F12" s="140" t="s">
        <v>21</v>
      </c>
      <c r="I12" s="141" t="s">
        <v>22</v>
      </c>
      <c r="J12" s="142" t="str">
        <f>'Rekapitulace stavby'!AN8</f>
        <v>20. 3. 2020</v>
      </c>
      <c r="L12" s="42"/>
    </row>
    <row r="13" s="1" customFormat="1" ht="10.8" customHeight="1">
      <c r="B13" s="42"/>
      <c r="I13" s="138"/>
      <c r="L13" s="42"/>
    </row>
    <row r="14" s="1" customFormat="1" ht="12" customHeight="1">
      <c r="B14" s="42"/>
      <c r="D14" s="136" t="s">
        <v>24</v>
      </c>
      <c r="I14" s="141" t="s">
        <v>25</v>
      </c>
      <c r="J14" s="140" t="s">
        <v>26</v>
      </c>
      <c r="L14" s="42"/>
    </row>
    <row r="15" s="1" customFormat="1" ht="18" customHeight="1">
      <c r="B15" s="42"/>
      <c r="E15" s="140" t="s">
        <v>27</v>
      </c>
      <c r="I15" s="141" t="s">
        <v>28</v>
      </c>
      <c r="J15" s="140" t="s">
        <v>29</v>
      </c>
      <c r="L15" s="42"/>
    </row>
    <row r="16" s="1" customFormat="1" ht="6.96" customHeight="1">
      <c r="B16" s="42"/>
      <c r="I16" s="138"/>
      <c r="L16" s="42"/>
    </row>
    <row r="17" s="1" customFormat="1" ht="12" customHeight="1">
      <c r="B17" s="42"/>
      <c r="D17" s="136" t="s">
        <v>30</v>
      </c>
      <c r="I17" s="141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40"/>
      <c r="G18" s="140"/>
      <c r="H18" s="140"/>
      <c r="I18" s="141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8"/>
      <c r="L19" s="42"/>
    </row>
    <row r="20" s="1" customFormat="1" ht="12" customHeight="1">
      <c r="B20" s="42"/>
      <c r="D20" s="136" t="s">
        <v>32</v>
      </c>
      <c r="I20" s="141" t="s">
        <v>25</v>
      </c>
      <c r="J20" s="140" t="s">
        <v>1</v>
      </c>
      <c r="L20" s="42"/>
    </row>
    <row r="21" s="1" customFormat="1" ht="18" customHeight="1">
      <c r="B21" s="42"/>
      <c r="E21" s="140" t="s">
        <v>33</v>
      </c>
      <c r="I21" s="141" t="s">
        <v>28</v>
      </c>
      <c r="J21" s="140" t="s">
        <v>1</v>
      </c>
      <c r="L21" s="42"/>
    </row>
    <row r="22" s="1" customFormat="1" ht="6.96" customHeight="1">
      <c r="B22" s="42"/>
      <c r="I22" s="138"/>
      <c r="L22" s="42"/>
    </row>
    <row r="23" s="1" customFormat="1" ht="12" customHeight="1">
      <c r="B23" s="42"/>
      <c r="D23" s="136" t="s">
        <v>35</v>
      </c>
      <c r="I23" s="141" t="s">
        <v>25</v>
      </c>
      <c r="J23" s="140" t="str">
        <f>IF('Rekapitulace stavby'!AN19="","",'Rekapitulace stavby'!AN19)</f>
        <v/>
      </c>
      <c r="L23" s="42"/>
    </row>
    <row r="24" s="1" customFormat="1" ht="18" customHeight="1">
      <c r="B24" s="42"/>
      <c r="E24" s="140" t="str">
        <f>IF('Rekapitulace stavby'!E20="","",'Rekapitulace stavby'!E20)</f>
        <v xml:space="preserve"> </v>
      </c>
      <c r="I24" s="141" t="s">
        <v>28</v>
      </c>
      <c r="J24" s="140" t="str">
        <f>IF('Rekapitulace stavby'!AN20="","",'Rekapitulace stavby'!AN20)</f>
        <v/>
      </c>
      <c r="L24" s="42"/>
    </row>
    <row r="25" s="1" customFormat="1" ht="6.96" customHeight="1">
      <c r="B25" s="42"/>
      <c r="I25" s="138"/>
      <c r="L25" s="42"/>
    </row>
    <row r="26" s="1" customFormat="1" ht="12" customHeight="1">
      <c r="B26" s="42"/>
      <c r="D26" s="136" t="s">
        <v>37</v>
      </c>
      <c r="I26" s="138"/>
      <c r="L26" s="42"/>
    </row>
    <row r="27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s="1" customFormat="1" ht="6.96" customHeight="1">
      <c r="B28" s="42"/>
      <c r="I28" s="13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6"/>
      <c r="J29" s="77"/>
      <c r="K29" s="77"/>
      <c r="L29" s="42"/>
    </row>
    <row r="30" s="1" customFormat="1" ht="25.44" customHeight="1">
      <c r="B30" s="42"/>
      <c r="D30" s="147" t="s">
        <v>38</v>
      </c>
      <c r="I30" s="138"/>
      <c r="J30" s="148">
        <f>ROUND(J123,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46"/>
      <c r="J31" s="77"/>
      <c r="K31" s="77"/>
      <c r="L31" s="42"/>
    </row>
    <row r="32" s="1" customFormat="1" ht="14.4" customHeight="1">
      <c r="B32" s="42"/>
      <c r="F32" s="149" t="s">
        <v>40</v>
      </c>
      <c r="I32" s="150" t="s">
        <v>39</v>
      </c>
      <c r="J32" s="149" t="s">
        <v>41</v>
      </c>
      <c r="L32" s="42"/>
    </row>
    <row r="33" s="1" customFormat="1" ht="14.4" customHeight="1">
      <c r="B33" s="42"/>
      <c r="D33" s="151" t="s">
        <v>42</v>
      </c>
      <c r="E33" s="136" t="s">
        <v>43</v>
      </c>
      <c r="F33" s="152">
        <f>ROUND((SUM(BE123:BE211)),  2)</f>
        <v>0</v>
      </c>
      <c r="I33" s="153">
        <v>0.20999999999999999</v>
      </c>
      <c r="J33" s="152">
        <f>ROUND(((SUM(BE123:BE211))*I33),  2)</f>
        <v>0</v>
      </c>
      <c r="L33" s="42"/>
    </row>
    <row r="34" s="1" customFormat="1" ht="14.4" customHeight="1">
      <c r="B34" s="42"/>
      <c r="E34" s="136" t="s">
        <v>44</v>
      </c>
      <c r="F34" s="152">
        <f>ROUND((SUM(BF123:BF211)),  2)</f>
        <v>0</v>
      </c>
      <c r="I34" s="153">
        <v>0.14999999999999999</v>
      </c>
      <c r="J34" s="152">
        <f>ROUND(((SUM(BF123:BF211))*I34),  2)</f>
        <v>0</v>
      </c>
      <c r="L34" s="42"/>
    </row>
    <row r="35" hidden="1" s="1" customFormat="1" ht="14.4" customHeight="1">
      <c r="B35" s="42"/>
      <c r="E35" s="136" t="s">
        <v>45</v>
      </c>
      <c r="F35" s="152">
        <f>ROUND((SUM(BG123:BG211)),  2)</f>
        <v>0</v>
      </c>
      <c r="I35" s="153">
        <v>0.20999999999999999</v>
      </c>
      <c r="J35" s="152">
        <f>0</f>
        <v>0</v>
      </c>
      <c r="L35" s="42"/>
    </row>
    <row r="36" hidden="1" s="1" customFormat="1" ht="14.4" customHeight="1">
      <c r="B36" s="42"/>
      <c r="E36" s="136" t="s">
        <v>46</v>
      </c>
      <c r="F36" s="152">
        <f>ROUND((SUM(BH123:BH211)),  2)</f>
        <v>0</v>
      </c>
      <c r="I36" s="153">
        <v>0.14999999999999999</v>
      </c>
      <c r="J36" s="152">
        <f>0</f>
        <v>0</v>
      </c>
      <c r="L36" s="42"/>
    </row>
    <row r="37" hidden="1" s="1" customFormat="1" ht="14.4" customHeight="1">
      <c r="B37" s="42"/>
      <c r="E37" s="136" t="s">
        <v>47</v>
      </c>
      <c r="F37" s="152">
        <f>ROUND((SUM(BI123:BI211)),  2)</f>
        <v>0</v>
      </c>
      <c r="I37" s="153">
        <v>0</v>
      </c>
      <c r="J37" s="152">
        <f>0</f>
        <v>0</v>
      </c>
      <c r="L37" s="42"/>
    </row>
    <row r="38" s="1" customFormat="1" ht="6.96" customHeight="1">
      <c r="B38" s="42"/>
      <c r="I38" s="138"/>
      <c r="L38" s="42"/>
    </row>
    <row r="39" s="1" customFormat="1" ht="25.44" customHeight="1"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9"/>
      <c r="J39" s="160">
        <f>SUM(J30:J37)</f>
        <v>0</v>
      </c>
      <c r="K39" s="161"/>
      <c r="L39" s="42"/>
    </row>
    <row r="40" s="1" customFormat="1" ht="14.4" customHeight="1">
      <c r="B40" s="42"/>
      <c r="I40" s="13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62" t="s">
        <v>51</v>
      </c>
      <c r="E50" s="163"/>
      <c r="F50" s="163"/>
      <c r="G50" s="162" t="s">
        <v>52</v>
      </c>
      <c r="H50" s="163"/>
      <c r="I50" s="164"/>
      <c r="J50" s="163"/>
      <c r="K50" s="16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65" t="s">
        <v>53</v>
      </c>
      <c r="E61" s="166"/>
      <c r="F61" s="167" t="s">
        <v>54</v>
      </c>
      <c r="G61" s="165" t="s">
        <v>53</v>
      </c>
      <c r="H61" s="166"/>
      <c r="I61" s="168"/>
      <c r="J61" s="169" t="s">
        <v>54</v>
      </c>
      <c r="K61" s="16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62" t="s">
        <v>55</v>
      </c>
      <c r="E65" s="163"/>
      <c r="F65" s="163"/>
      <c r="G65" s="162" t="s">
        <v>56</v>
      </c>
      <c r="H65" s="163"/>
      <c r="I65" s="164"/>
      <c r="J65" s="163"/>
      <c r="K65" s="16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65" t="s">
        <v>53</v>
      </c>
      <c r="E76" s="166"/>
      <c r="F76" s="167" t="s">
        <v>54</v>
      </c>
      <c r="G76" s="165" t="s">
        <v>53</v>
      </c>
      <c r="H76" s="166"/>
      <c r="I76" s="168"/>
      <c r="J76" s="169" t="s">
        <v>54</v>
      </c>
      <c r="K76" s="166"/>
      <c r="L76" s="42"/>
    </row>
    <row r="77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2"/>
    </row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2"/>
    </row>
    <row r="82" s="1" customFormat="1" ht="24.96" customHeight="1">
      <c r="B82" s="37"/>
      <c r="C82" s="22" t="s">
        <v>101</v>
      </c>
      <c r="D82" s="38"/>
      <c r="E82" s="38"/>
      <c r="F82" s="38"/>
      <c r="G82" s="38"/>
      <c r="H82" s="38"/>
      <c r="I82" s="13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8"/>
      <c r="J84" s="38"/>
      <c r="K84" s="38"/>
      <c r="L84" s="42"/>
    </row>
    <row r="85" s="1" customFormat="1" ht="16.5" customHeight="1">
      <c r="B85" s="37"/>
      <c r="C85" s="38"/>
      <c r="D85" s="38"/>
      <c r="E85" s="176" t="str">
        <f>E7</f>
        <v>VN Žádlovice - oprava rozdělovacího objektu a odtěžení</v>
      </c>
      <c r="F85" s="31"/>
      <c r="G85" s="31"/>
      <c r="H85" s="31"/>
      <c r="I85" s="138"/>
      <c r="J85" s="38"/>
      <c r="K85" s="38"/>
      <c r="L85" s="42"/>
    </row>
    <row r="86" s="1" customFormat="1" ht="12" customHeight="1">
      <c r="B86" s="37"/>
      <c r="C86" s="31" t="s">
        <v>99</v>
      </c>
      <c r="D86" s="38"/>
      <c r="E86" s="38"/>
      <c r="F86" s="38"/>
      <c r="G86" s="38"/>
      <c r="H86" s="38"/>
      <c r="I86" s="13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SO 02 - Oprava přelivu do nádrže</v>
      </c>
      <c r="F87" s="38"/>
      <c r="G87" s="38"/>
      <c r="H87" s="38"/>
      <c r="I87" s="13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>Olomoucký kraj</v>
      </c>
      <c r="G89" s="38"/>
      <c r="H89" s="38"/>
      <c r="I89" s="141" t="s">
        <v>22</v>
      </c>
      <c r="J89" s="73" t="str">
        <f>IF(J12="","",J12)</f>
        <v>20. 3. 2020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42"/>
    </row>
    <row r="91" s="1" customFormat="1" ht="27.9" customHeight="1">
      <c r="B91" s="37"/>
      <c r="C91" s="31" t="s">
        <v>24</v>
      </c>
      <c r="D91" s="38"/>
      <c r="E91" s="38"/>
      <c r="F91" s="26" t="str">
        <f>E15</f>
        <v>Povodí Moravy, s.p.</v>
      </c>
      <c r="G91" s="38"/>
      <c r="H91" s="38"/>
      <c r="I91" s="141" t="s">
        <v>32</v>
      </c>
      <c r="J91" s="35" t="str">
        <f>E21</f>
        <v>PM, s.p. - Ing. Šefčíková</v>
      </c>
      <c r="K91" s="38"/>
      <c r="L91" s="42"/>
    </row>
    <row r="92" s="1" customFormat="1" ht="15.15" customHeight="1">
      <c r="B92" s="37"/>
      <c r="C92" s="31" t="s">
        <v>30</v>
      </c>
      <c r="D92" s="38"/>
      <c r="E92" s="38"/>
      <c r="F92" s="26" t="str">
        <f>IF(E18="","",E18)</f>
        <v>Vyplň údaj</v>
      </c>
      <c r="G92" s="38"/>
      <c r="H92" s="38"/>
      <c r="I92" s="141" t="s">
        <v>35</v>
      </c>
      <c r="J92" s="35" t="str">
        <f>E24</f>
        <v xml:space="preserve"> 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42"/>
    </row>
    <row r="94" s="1" customFormat="1" ht="29.28" customHeight="1">
      <c r="B94" s="37"/>
      <c r="C94" s="177" t="s">
        <v>102</v>
      </c>
      <c r="D94" s="178"/>
      <c r="E94" s="178"/>
      <c r="F94" s="178"/>
      <c r="G94" s="178"/>
      <c r="H94" s="178"/>
      <c r="I94" s="179"/>
      <c r="J94" s="180" t="s">
        <v>103</v>
      </c>
      <c r="K94" s="17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42"/>
    </row>
    <row r="96" s="1" customFormat="1" ht="22.8" customHeight="1">
      <c r="B96" s="37"/>
      <c r="C96" s="181" t="s">
        <v>104</v>
      </c>
      <c r="D96" s="38"/>
      <c r="E96" s="38"/>
      <c r="F96" s="38"/>
      <c r="G96" s="38"/>
      <c r="H96" s="38"/>
      <c r="I96" s="138"/>
      <c r="J96" s="104">
        <f>J123</f>
        <v>0</v>
      </c>
      <c r="K96" s="38"/>
      <c r="L96" s="42"/>
      <c r="AU96" s="16" t="s">
        <v>105</v>
      </c>
    </row>
    <row r="97" s="8" customFormat="1" ht="24.96" customHeight="1">
      <c r="B97" s="182"/>
      <c r="C97" s="183"/>
      <c r="D97" s="184" t="s">
        <v>106</v>
      </c>
      <c r="E97" s="185"/>
      <c r="F97" s="185"/>
      <c r="G97" s="185"/>
      <c r="H97" s="185"/>
      <c r="I97" s="186"/>
      <c r="J97" s="187">
        <f>J124</f>
        <v>0</v>
      </c>
      <c r="K97" s="183"/>
      <c r="L97" s="188"/>
    </row>
    <row r="98" s="9" customFormat="1" ht="19.92" customHeight="1">
      <c r="B98" s="189"/>
      <c r="C98" s="190"/>
      <c r="D98" s="191" t="s">
        <v>107</v>
      </c>
      <c r="E98" s="192"/>
      <c r="F98" s="192"/>
      <c r="G98" s="192"/>
      <c r="H98" s="192"/>
      <c r="I98" s="193"/>
      <c r="J98" s="194">
        <f>J125</f>
        <v>0</v>
      </c>
      <c r="K98" s="190"/>
      <c r="L98" s="195"/>
    </row>
    <row r="99" s="9" customFormat="1" ht="19.92" customHeight="1">
      <c r="B99" s="189"/>
      <c r="C99" s="190"/>
      <c r="D99" s="191" t="s">
        <v>310</v>
      </c>
      <c r="E99" s="192"/>
      <c r="F99" s="192"/>
      <c r="G99" s="192"/>
      <c r="H99" s="192"/>
      <c r="I99" s="193"/>
      <c r="J99" s="194">
        <f>J168</f>
        <v>0</v>
      </c>
      <c r="K99" s="190"/>
      <c r="L99" s="195"/>
    </row>
    <row r="100" s="9" customFormat="1" ht="19.92" customHeight="1">
      <c r="B100" s="189"/>
      <c r="C100" s="190"/>
      <c r="D100" s="191" t="s">
        <v>311</v>
      </c>
      <c r="E100" s="192"/>
      <c r="F100" s="192"/>
      <c r="G100" s="192"/>
      <c r="H100" s="192"/>
      <c r="I100" s="193"/>
      <c r="J100" s="194">
        <f>J178</f>
        <v>0</v>
      </c>
      <c r="K100" s="190"/>
      <c r="L100" s="195"/>
    </row>
    <row r="101" s="9" customFormat="1" ht="19.92" customHeight="1">
      <c r="B101" s="189"/>
      <c r="C101" s="190"/>
      <c r="D101" s="191" t="s">
        <v>312</v>
      </c>
      <c r="E101" s="192"/>
      <c r="F101" s="192"/>
      <c r="G101" s="192"/>
      <c r="H101" s="192"/>
      <c r="I101" s="193"/>
      <c r="J101" s="194">
        <f>J181</f>
        <v>0</v>
      </c>
      <c r="K101" s="190"/>
      <c r="L101" s="195"/>
    </row>
    <row r="102" s="9" customFormat="1" ht="19.92" customHeight="1">
      <c r="B102" s="189"/>
      <c r="C102" s="190"/>
      <c r="D102" s="191" t="s">
        <v>313</v>
      </c>
      <c r="E102" s="192"/>
      <c r="F102" s="192"/>
      <c r="G102" s="192"/>
      <c r="H102" s="192"/>
      <c r="I102" s="193"/>
      <c r="J102" s="194">
        <f>J190</f>
        <v>0</v>
      </c>
      <c r="K102" s="190"/>
      <c r="L102" s="195"/>
    </row>
    <row r="103" s="8" customFormat="1" ht="24.96" customHeight="1">
      <c r="B103" s="182"/>
      <c r="C103" s="183"/>
      <c r="D103" s="184" t="s">
        <v>108</v>
      </c>
      <c r="E103" s="185"/>
      <c r="F103" s="185"/>
      <c r="G103" s="185"/>
      <c r="H103" s="185"/>
      <c r="I103" s="186"/>
      <c r="J103" s="187">
        <f>J199</f>
        <v>0</v>
      </c>
      <c r="K103" s="183"/>
      <c r="L103" s="188"/>
    </row>
    <row r="104" s="1" customFormat="1" ht="21.84" customHeight="1">
      <c r="B104" s="37"/>
      <c r="C104" s="38"/>
      <c r="D104" s="38"/>
      <c r="E104" s="38"/>
      <c r="F104" s="38"/>
      <c r="G104" s="38"/>
      <c r="H104" s="38"/>
      <c r="I104" s="138"/>
      <c r="J104" s="38"/>
      <c r="K104" s="38"/>
      <c r="L104" s="42"/>
    </row>
    <row r="105" s="1" customFormat="1" ht="6.96" customHeight="1">
      <c r="B105" s="60"/>
      <c r="C105" s="61"/>
      <c r="D105" s="61"/>
      <c r="E105" s="61"/>
      <c r="F105" s="61"/>
      <c r="G105" s="61"/>
      <c r="H105" s="61"/>
      <c r="I105" s="172"/>
      <c r="J105" s="61"/>
      <c r="K105" s="61"/>
      <c r="L105" s="42"/>
    </row>
    <row r="109" s="1" customFormat="1" ht="6.96" customHeight="1">
      <c r="B109" s="62"/>
      <c r="C109" s="63"/>
      <c r="D109" s="63"/>
      <c r="E109" s="63"/>
      <c r="F109" s="63"/>
      <c r="G109" s="63"/>
      <c r="H109" s="63"/>
      <c r="I109" s="175"/>
      <c r="J109" s="63"/>
      <c r="K109" s="63"/>
      <c r="L109" s="42"/>
    </row>
    <row r="110" s="1" customFormat="1" ht="24.96" customHeight="1">
      <c r="B110" s="37"/>
      <c r="C110" s="22" t="s">
        <v>109</v>
      </c>
      <c r="D110" s="38"/>
      <c r="E110" s="38"/>
      <c r="F110" s="38"/>
      <c r="G110" s="38"/>
      <c r="H110" s="38"/>
      <c r="I110" s="138"/>
      <c r="J110" s="38"/>
      <c r="K110" s="38"/>
      <c r="L110" s="42"/>
    </row>
    <row r="111" s="1" customFormat="1" ht="6.96" customHeight="1">
      <c r="B111" s="37"/>
      <c r="C111" s="38"/>
      <c r="D111" s="38"/>
      <c r="E111" s="38"/>
      <c r="F111" s="38"/>
      <c r="G111" s="38"/>
      <c r="H111" s="38"/>
      <c r="I111" s="138"/>
      <c r="J111" s="38"/>
      <c r="K111" s="38"/>
      <c r="L111" s="42"/>
    </row>
    <row r="112" s="1" customFormat="1" ht="12" customHeight="1">
      <c r="B112" s="37"/>
      <c r="C112" s="31" t="s">
        <v>16</v>
      </c>
      <c r="D112" s="38"/>
      <c r="E112" s="38"/>
      <c r="F112" s="38"/>
      <c r="G112" s="38"/>
      <c r="H112" s="38"/>
      <c r="I112" s="138"/>
      <c r="J112" s="38"/>
      <c r="K112" s="38"/>
      <c r="L112" s="42"/>
    </row>
    <row r="113" s="1" customFormat="1" ht="16.5" customHeight="1">
      <c r="B113" s="37"/>
      <c r="C113" s="38"/>
      <c r="D113" s="38"/>
      <c r="E113" s="176" t="str">
        <f>E7</f>
        <v>VN Žádlovice - oprava rozdělovacího objektu a odtěžení</v>
      </c>
      <c r="F113" s="31"/>
      <c r="G113" s="31"/>
      <c r="H113" s="31"/>
      <c r="I113" s="138"/>
      <c r="J113" s="38"/>
      <c r="K113" s="38"/>
      <c r="L113" s="42"/>
    </row>
    <row r="114" s="1" customFormat="1" ht="12" customHeight="1">
      <c r="B114" s="37"/>
      <c r="C114" s="31" t="s">
        <v>99</v>
      </c>
      <c r="D114" s="38"/>
      <c r="E114" s="38"/>
      <c r="F114" s="38"/>
      <c r="G114" s="38"/>
      <c r="H114" s="38"/>
      <c r="I114" s="138"/>
      <c r="J114" s="38"/>
      <c r="K114" s="38"/>
      <c r="L114" s="42"/>
    </row>
    <row r="115" s="1" customFormat="1" ht="16.5" customHeight="1">
      <c r="B115" s="37"/>
      <c r="C115" s="38"/>
      <c r="D115" s="38"/>
      <c r="E115" s="70" t="str">
        <f>E9</f>
        <v>SO 02 - Oprava přelivu do nádrže</v>
      </c>
      <c r="F115" s="38"/>
      <c r="G115" s="38"/>
      <c r="H115" s="38"/>
      <c r="I115" s="138"/>
      <c r="J115" s="38"/>
      <c r="K115" s="38"/>
      <c r="L115" s="42"/>
    </row>
    <row r="116" s="1" customFormat="1" ht="6.96" customHeight="1">
      <c r="B116" s="37"/>
      <c r="C116" s="38"/>
      <c r="D116" s="38"/>
      <c r="E116" s="38"/>
      <c r="F116" s="38"/>
      <c r="G116" s="38"/>
      <c r="H116" s="38"/>
      <c r="I116" s="138"/>
      <c r="J116" s="38"/>
      <c r="K116" s="38"/>
      <c r="L116" s="42"/>
    </row>
    <row r="117" s="1" customFormat="1" ht="12" customHeight="1">
      <c r="B117" s="37"/>
      <c r="C117" s="31" t="s">
        <v>20</v>
      </c>
      <c r="D117" s="38"/>
      <c r="E117" s="38"/>
      <c r="F117" s="26" t="str">
        <f>F12</f>
        <v>Olomoucký kraj</v>
      </c>
      <c r="G117" s="38"/>
      <c r="H117" s="38"/>
      <c r="I117" s="141" t="s">
        <v>22</v>
      </c>
      <c r="J117" s="73" t="str">
        <f>IF(J12="","",J12)</f>
        <v>20. 3. 2020</v>
      </c>
      <c r="K117" s="38"/>
      <c r="L117" s="42"/>
    </row>
    <row r="118" s="1" customFormat="1" ht="6.96" customHeight="1">
      <c r="B118" s="37"/>
      <c r="C118" s="38"/>
      <c r="D118" s="38"/>
      <c r="E118" s="38"/>
      <c r="F118" s="38"/>
      <c r="G118" s="38"/>
      <c r="H118" s="38"/>
      <c r="I118" s="138"/>
      <c r="J118" s="38"/>
      <c r="K118" s="38"/>
      <c r="L118" s="42"/>
    </row>
    <row r="119" s="1" customFormat="1" ht="27.9" customHeight="1">
      <c r="B119" s="37"/>
      <c r="C119" s="31" t="s">
        <v>24</v>
      </c>
      <c r="D119" s="38"/>
      <c r="E119" s="38"/>
      <c r="F119" s="26" t="str">
        <f>E15</f>
        <v>Povodí Moravy, s.p.</v>
      </c>
      <c r="G119" s="38"/>
      <c r="H119" s="38"/>
      <c r="I119" s="141" t="s">
        <v>32</v>
      </c>
      <c r="J119" s="35" t="str">
        <f>E21</f>
        <v>PM, s.p. - Ing. Šefčíková</v>
      </c>
      <c r="K119" s="38"/>
      <c r="L119" s="42"/>
    </row>
    <row r="120" s="1" customFormat="1" ht="15.15" customHeight="1">
      <c r="B120" s="37"/>
      <c r="C120" s="31" t="s">
        <v>30</v>
      </c>
      <c r="D120" s="38"/>
      <c r="E120" s="38"/>
      <c r="F120" s="26" t="str">
        <f>IF(E18="","",E18)</f>
        <v>Vyplň údaj</v>
      </c>
      <c r="G120" s="38"/>
      <c r="H120" s="38"/>
      <c r="I120" s="141" t="s">
        <v>35</v>
      </c>
      <c r="J120" s="35" t="str">
        <f>E24</f>
        <v xml:space="preserve"> </v>
      </c>
      <c r="K120" s="38"/>
      <c r="L120" s="42"/>
    </row>
    <row r="121" s="1" customFormat="1" ht="10.32" customHeight="1">
      <c r="B121" s="37"/>
      <c r="C121" s="38"/>
      <c r="D121" s="38"/>
      <c r="E121" s="38"/>
      <c r="F121" s="38"/>
      <c r="G121" s="38"/>
      <c r="H121" s="38"/>
      <c r="I121" s="138"/>
      <c r="J121" s="38"/>
      <c r="K121" s="38"/>
      <c r="L121" s="42"/>
    </row>
    <row r="122" s="10" customFormat="1" ht="29.28" customHeight="1">
      <c r="B122" s="196"/>
      <c r="C122" s="197" t="s">
        <v>110</v>
      </c>
      <c r="D122" s="198" t="s">
        <v>63</v>
      </c>
      <c r="E122" s="198" t="s">
        <v>59</v>
      </c>
      <c r="F122" s="198" t="s">
        <v>60</v>
      </c>
      <c r="G122" s="198" t="s">
        <v>111</v>
      </c>
      <c r="H122" s="198" t="s">
        <v>112</v>
      </c>
      <c r="I122" s="199" t="s">
        <v>113</v>
      </c>
      <c r="J122" s="200" t="s">
        <v>103</v>
      </c>
      <c r="K122" s="201" t="s">
        <v>114</v>
      </c>
      <c r="L122" s="202"/>
      <c r="M122" s="94" t="s">
        <v>1</v>
      </c>
      <c r="N122" s="95" t="s">
        <v>42</v>
      </c>
      <c r="O122" s="95" t="s">
        <v>115</v>
      </c>
      <c r="P122" s="95" t="s">
        <v>116</v>
      </c>
      <c r="Q122" s="95" t="s">
        <v>117</v>
      </c>
      <c r="R122" s="95" t="s">
        <v>118</v>
      </c>
      <c r="S122" s="95" t="s">
        <v>119</v>
      </c>
      <c r="T122" s="96" t="s">
        <v>120</v>
      </c>
    </row>
    <row r="123" s="1" customFormat="1" ht="22.8" customHeight="1">
      <c r="B123" s="37"/>
      <c r="C123" s="101" t="s">
        <v>121</v>
      </c>
      <c r="D123" s="38"/>
      <c r="E123" s="38"/>
      <c r="F123" s="38"/>
      <c r="G123" s="38"/>
      <c r="H123" s="38"/>
      <c r="I123" s="138"/>
      <c r="J123" s="203">
        <f>BK123</f>
        <v>0</v>
      </c>
      <c r="K123" s="38"/>
      <c r="L123" s="42"/>
      <c r="M123" s="97"/>
      <c r="N123" s="98"/>
      <c r="O123" s="98"/>
      <c r="P123" s="204">
        <f>P124+P199</f>
        <v>0</v>
      </c>
      <c r="Q123" s="98"/>
      <c r="R123" s="204">
        <f>R124+R199</f>
        <v>12.15980976</v>
      </c>
      <c r="S123" s="98"/>
      <c r="T123" s="205">
        <f>T124+T199</f>
        <v>6.0424999999999995</v>
      </c>
      <c r="AT123" s="16" t="s">
        <v>77</v>
      </c>
      <c r="AU123" s="16" t="s">
        <v>105</v>
      </c>
      <c r="BK123" s="206">
        <f>BK124+BK199</f>
        <v>0</v>
      </c>
    </row>
    <row r="124" s="11" customFormat="1" ht="25.92" customHeight="1">
      <c r="B124" s="207"/>
      <c r="C124" s="208"/>
      <c r="D124" s="209" t="s">
        <v>77</v>
      </c>
      <c r="E124" s="210" t="s">
        <v>122</v>
      </c>
      <c r="F124" s="210" t="s">
        <v>123</v>
      </c>
      <c r="G124" s="208"/>
      <c r="H124" s="208"/>
      <c r="I124" s="211"/>
      <c r="J124" s="212">
        <f>BK124</f>
        <v>0</v>
      </c>
      <c r="K124" s="208"/>
      <c r="L124" s="213"/>
      <c r="M124" s="214"/>
      <c r="N124" s="215"/>
      <c r="O124" s="215"/>
      <c r="P124" s="216">
        <f>P125+P168+P178+P181+P190</f>
        <v>0</v>
      </c>
      <c r="Q124" s="215"/>
      <c r="R124" s="216">
        <f>R125+R168+R178+R181+R190</f>
        <v>12.15980976</v>
      </c>
      <c r="S124" s="215"/>
      <c r="T124" s="217">
        <f>T125+T168+T178+T181+T190</f>
        <v>6.0424999999999995</v>
      </c>
      <c r="AR124" s="218" t="s">
        <v>86</v>
      </c>
      <c r="AT124" s="219" t="s">
        <v>77</v>
      </c>
      <c r="AU124" s="219" t="s">
        <v>78</v>
      </c>
      <c r="AY124" s="218" t="s">
        <v>124</v>
      </c>
      <c r="BK124" s="220">
        <f>BK125+BK168+BK178+BK181+BK190</f>
        <v>0</v>
      </c>
    </row>
    <row r="125" s="11" customFormat="1" ht="22.8" customHeight="1">
      <c r="B125" s="207"/>
      <c r="C125" s="208"/>
      <c r="D125" s="209" t="s">
        <v>77</v>
      </c>
      <c r="E125" s="221" t="s">
        <v>86</v>
      </c>
      <c r="F125" s="221" t="s">
        <v>125</v>
      </c>
      <c r="G125" s="208"/>
      <c r="H125" s="208"/>
      <c r="I125" s="211"/>
      <c r="J125" s="222">
        <f>BK125</f>
        <v>0</v>
      </c>
      <c r="K125" s="208"/>
      <c r="L125" s="213"/>
      <c r="M125" s="214"/>
      <c r="N125" s="215"/>
      <c r="O125" s="215"/>
      <c r="P125" s="216">
        <f>SUM(P126:P167)</f>
        <v>0</v>
      </c>
      <c r="Q125" s="215"/>
      <c r="R125" s="216">
        <f>SUM(R126:R167)</f>
        <v>0.00057000000000000009</v>
      </c>
      <c r="S125" s="215"/>
      <c r="T125" s="217">
        <f>SUM(T126:T167)</f>
        <v>0</v>
      </c>
      <c r="AR125" s="218" t="s">
        <v>86</v>
      </c>
      <c r="AT125" s="219" t="s">
        <v>77</v>
      </c>
      <c r="AU125" s="219" t="s">
        <v>86</v>
      </c>
      <c r="AY125" s="218" t="s">
        <v>124</v>
      </c>
      <c r="BK125" s="220">
        <f>SUM(BK126:BK167)</f>
        <v>0</v>
      </c>
    </row>
    <row r="126" s="1" customFormat="1" ht="24" customHeight="1">
      <c r="B126" s="37"/>
      <c r="C126" s="223" t="s">
        <v>86</v>
      </c>
      <c r="D126" s="223" t="s">
        <v>126</v>
      </c>
      <c r="E126" s="224" t="s">
        <v>314</v>
      </c>
      <c r="F126" s="225" t="s">
        <v>315</v>
      </c>
      <c r="G126" s="226" t="s">
        <v>153</v>
      </c>
      <c r="H126" s="227">
        <v>1</v>
      </c>
      <c r="I126" s="228"/>
      <c r="J126" s="229">
        <f>ROUND(I126*H126,2)</f>
        <v>0</v>
      </c>
      <c r="K126" s="225" t="s">
        <v>148</v>
      </c>
      <c r="L126" s="42"/>
      <c r="M126" s="230" t="s">
        <v>1</v>
      </c>
      <c r="N126" s="231" t="s">
        <v>43</v>
      </c>
      <c r="O126" s="85"/>
      <c r="P126" s="232">
        <f>O126*H126</f>
        <v>0</v>
      </c>
      <c r="Q126" s="232">
        <v>0.00018000000000000001</v>
      </c>
      <c r="R126" s="232">
        <f>Q126*H126</f>
        <v>0.00018000000000000001</v>
      </c>
      <c r="S126" s="232">
        <v>0</v>
      </c>
      <c r="T126" s="233">
        <f>S126*H126</f>
        <v>0</v>
      </c>
      <c r="AR126" s="234" t="s">
        <v>131</v>
      </c>
      <c r="AT126" s="234" t="s">
        <v>126</v>
      </c>
      <c r="AU126" s="234" t="s">
        <v>88</v>
      </c>
      <c r="AY126" s="16" t="s">
        <v>124</v>
      </c>
      <c r="BE126" s="235">
        <f>IF(N126="základní",J126,0)</f>
        <v>0</v>
      </c>
      <c r="BF126" s="235">
        <f>IF(N126="snížená",J126,0)</f>
        <v>0</v>
      </c>
      <c r="BG126" s="235">
        <f>IF(N126="zákl. přenesená",J126,0)</f>
        <v>0</v>
      </c>
      <c r="BH126" s="235">
        <f>IF(N126="sníž. přenesená",J126,0)</f>
        <v>0</v>
      </c>
      <c r="BI126" s="235">
        <f>IF(N126="nulová",J126,0)</f>
        <v>0</v>
      </c>
      <c r="BJ126" s="16" t="s">
        <v>86</v>
      </c>
      <c r="BK126" s="235">
        <f>ROUND(I126*H126,2)</f>
        <v>0</v>
      </c>
      <c r="BL126" s="16" t="s">
        <v>131</v>
      </c>
      <c r="BM126" s="234" t="s">
        <v>316</v>
      </c>
    </row>
    <row r="127" s="1" customFormat="1">
      <c r="B127" s="37"/>
      <c r="C127" s="38"/>
      <c r="D127" s="236" t="s">
        <v>133</v>
      </c>
      <c r="E127" s="38"/>
      <c r="F127" s="237" t="s">
        <v>317</v>
      </c>
      <c r="G127" s="38"/>
      <c r="H127" s="38"/>
      <c r="I127" s="138"/>
      <c r="J127" s="38"/>
      <c r="K127" s="38"/>
      <c r="L127" s="42"/>
      <c r="M127" s="238"/>
      <c r="N127" s="85"/>
      <c r="O127" s="85"/>
      <c r="P127" s="85"/>
      <c r="Q127" s="85"/>
      <c r="R127" s="85"/>
      <c r="S127" s="85"/>
      <c r="T127" s="86"/>
      <c r="AT127" s="16" t="s">
        <v>133</v>
      </c>
      <c r="AU127" s="16" t="s">
        <v>88</v>
      </c>
    </row>
    <row r="128" s="1" customFormat="1" ht="24" customHeight="1">
      <c r="B128" s="37"/>
      <c r="C128" s="223" t="s">
        <v>88</v>
      </c>
      <c r="D128" s="223" t="s">
        <v>126</v>
      </c>
      <c r="E128" s="224" t="s">
        <v>318</v>
      </c>
      <c r="F128" s="225" t="s">
        <v>319</v>
      </c>
      <c r="G128" s="226" t="s">
        <v>153</v>
      </c>
      <c r="H128" s="227">
        <v>1</v>
      </c>
      <c r="I128" s="228"/>
      <c r="J128" s="229">
        <f>ROUND(I128*H128,2)</f>
        <v>0</v>
      </c>
      <c r="K128" s="225" t="s">
        <v>148</v>
      </c>
      <c r="L128" s="42"/>
      <c r="M128" s="230" t="s">
        <v>1</v>
      </c>
      <c r="N128" s="231" t="s">
        <v>43</v>
      </c>
      <c r="O128" s="85"/>
      <c r="P128" s="232">
        <f>O128*H128</f>
        <v>0</v>
      </c>
      <c r="Q128" s="232">
        <v>0.00018000000000000001</v>
      </c>
      <c r="R128" s="232">
        <f>Q128*H128</f>
        <v>0.00018000000000000001</v>
      </c>
      <c r="S128" s="232">
        <v>0</v>
      </c>
      <c r="T128" s="233">
        <f>S128*H128</f>
        <v>0</v>
      </c>
      <c r="AR128" s="234" t="s">
        <v>131</v>
      </c>
      <c r="AT128" s="234" t="s">
        <v>126</v>
      </c>
      <c r="AU128" s="234" t="s">
        <v>88</v>
      </c>
      <c r="AY128" s="16" t="s">
        <v>124</v>
      </c>
      <c r="BE128" s="235">
        <f>IF(N128="základní",J128,0)</f>
        <v>0</v>
      </c>
      <c r="BF128" s="235">
        <f>IF(N128="snížená",J128,0)</f>
        <v>0</v>
      </c>
      <c r="BG128" s="235">
        <f>IF(N128="zákl. přenesená",J128,0)</f>
        <v>0</v>
      </c>
      <c r="BH128" s="235">
        <f>IF(N128="sníž. přenesená",J128,0)</f>
        <v>0</v>
      </c>
      <c r="BI128" s="235">
        <f>IF(N128="nulová",J128,0)</f>
        <v>0</v>
      </c>
      <c r="BJ128" s="16" t="s">
        <v>86</v>
      </c>
      <c r="BK128" s="235">
        <f>ROUND(I128*H128,2)</f>
        <v>0</v>
      </c>
      <c r="BL128" s="16" t="s">
        <v>131</v>
      </c>
      <c r="BM128" s="234" t="s">
        <v>320</v>
      </c>
    </row>
    <row r="129" s="1" customFormat="1">
      <c r="B129" s="37"/>
      <c r="C129" s="38"/>
      <c r="D129" s="236" t="s">
        <v>133</v>
      </c>
      <c r="E129" s="38"/>
      <c r="F129" s="237" t="s">
        <v>321</v>
      </c>
      <c r="G129" s="38"/>
      <c r="H129" s="38"/>
      <c r="I129" s="138"/>
      <c r="J129" s="38"/>
      <c r="K129" s="38"/>
      <c r="L129" s="42"/>
      <c r="M129" s="238"/>
      <c r="N129" s="85"/>
      <c r="O129" s="85"/>
      <c r="P129" s="85"/>
      <c r="Q129" s="85"/>
      <c r="R129" s="85"/>
      <c r="S129" s="85"/>
      <c r="T129" s="86"/>
      <c r="AT129" s="16" t="s">
        <v>133</v>
      </c>
      <c r="AU129" s="16" t="s">
        <v>88</v>
      </c>
    </row>
    <row r="130" s="1" customFormat="1" ht="24" customHeight="1">
      <c r="B130" s="37"/>
      <c r="C130" s="223" t="s">
        <v>145</v>
      </c>
      <c r="D130" s="223" t="s">
        <v>126</v>
      </c>
      <c r="E130" s="224" t="s">
        <v>322</v>
      </c>
      <c r="F130" s="225" t="s">
        <v>323</v>
      </c>
      <c r="G130" s="226" t="s">
        <v>153</v>
      </c>
      <c r="H130" s="227">
        <v>1</v>
      </c>
      <c r="I130" s="228"/>
      <c r="J130" s="229">
        <f>ROUND(I130*H130,2)</f>
        <v>0</v>
      </c>
      <c r="K130" s="225" t="s">
        <v>148</v>
      </c>
      <c r="L130" s="42"/>
      <c r="M130" s="230" t="s">
        <v>1</v>
      </c>
      <c r="N130" s="231" t="s">
        <v>43</v>
      </c>
      <c r="O130" s="85"/>
      <c r="P130" s="232">
        <f>O130*H130</f>
        <v>0</v>
      </c>
      <c r="Q130" s="232">
        <v>0</v>
      </c>
      <c r="R130" s="232">
        <f>Q130*H130</f>
        <v>0</v>
      </c>
      <c r="S130" s="232">
        <v>0</v>
      </c>
      <c r="T130" s="233">
        <f>S130*H130</f>
        <v>0</v>
      </c>
      <c r="AR130" s="234" t="s">
        <v>131</v>
      </c>
      <c r="AT130" s="234" t="s">
        <v>126</v>
      </c>
      <c r="AU130" s="234" t="s">
        <v>88</v>
      </c>
      <c r="AY130" s="16" t="s">
        <v>124</v>
      </c>
      <c r="BE130" s="235">
        <f>IF(N130="základní",J130,0)</f>
        <v>0</v>
      </c>
      <c r="BF130" s="235">
        <f>IF(N130="snížená",J130,0)</f>
        <v>0</v>
      </c>
      <c r="BG130" s="235">
        <f>IF(N130="zákl. přenesená",J130,0)</f>
        <v>0</v>
      </c>
      <c r="BH130" s="235">
        <f>IF(N130="sníž. přenesená",J130,0)</f>
        <v>0</v>
      </c>
      <c r="BI130" s="235">
        <f>IF(N130="nulová",J130,0)</f>
        <v>0</v>
      </c>
      <c r="BJ130" s="16" t="s">
        <v>86</v>
      </c>
      <c r="BK130" s="235">
        <f>ROUND(I130*H130,2)</f>
        <v>0</v>
      </c>
      <c r="BL130" s="16" t="s">
        <v>131</v>
      </c>
      <c r="BM130" s="234" t="s">
        <v>324</v>
      </c>
    </row>
    <row r="131" s="1" customFormat="1">
      <c r="B131" s="37"/>
      <c r="C131" s="38"/>
      <c r="D131" s="236" t="s">
        <v>133</v>
      </c>
      <c r="E131" s="38"/>
      <c r="F131" s="237" t="s">
        <v>325</v>
      </c>
      <c r="G131" s="38"/>
      <c r="H131" s="38"/>
      <c r="I131" s="138"/>
      <c r="J131" s="38"/>
      <c r="K131" s="38"/>
      <c r="L131" s="42"/>
      <c r="M131" s="238"/>
      <c r="N131" s="85"/>
      <c r="O131" s="85"/>
      <c r="P131" s="85"/>
      <c r="Q131" s="85"/>
      <c r="R131" s="85"/>
      <c r="S131" s="85"/>
      <c r="T131" s="86"/>
      <c r="AT131" s="16" t="s">
        <v>133</v>
      </c>
      <c r="AU131" s="16" t="s">
        <v>88</v>
      </c>
    </row>
    <row r="132" s="1" customFormat="1" ht="24" customHeight="1">
      <c r="B132" s="37"/>
      <c r="C132" s="223" t="s">
        <v>131</v>
      </c>
      <c r="D132" s="223" t="s">
        <v>126</v>
      </c>
      <c r="E132" s="224" t="s">
        <v>326</v>
      </c>
      <c r="F132" s="225" t="s">
        <v>327</v>
      </c>
      <c r="G132" s="226" t="s">
        <v>153</v>
      </c>
      <c r="H132" s="227">
        <v>1</v>
      </c>
      <c r="I132" s="228"/>
      <c r="J132" s="229">
        <f>ROUND(I132*H132,2)</f>
        <v>0</v>
      </c>
      <c r="K132" s="225" t="s">
        <v>148</v>
      </c>
      <c r="L132" s="42"/>
      <c r="M132" s="230" t="s">
        <v>1</v>
      </c>
      <c r="N132" s="231" t="s">
        <v>43</v>
      </c>
      <c r="O132" s="85"/>
      <c r="P132" s="232">
        <f>O132*H132</f>
        <v>0</v>
      </c>
      <c r="Q132" s="232">
        <v>0</v>
      </c>
      <c r="R132" s="232">
        <f>Q132*H132</f>
        <v>0</v>
      </c>
      <c r="S132" s="232">
        <v>0</v>
      </c>
      <c r="T132" s="233">
        <f>S132*H132</f>
        <v>0</v>
      </c>
      <c r="AR132" s="234" t="s">
        <v>131</v>
      </c>
      <c r="AT132" s="234" t="s">
        <v>126</v>
      </c>
      <c r="AU132" s="234" t="s">
        <v>88</v>
      </c>
      <c r="AY132" s="16" t="s">
        <v>124</v>
      </c>
      <c r="BE132" s="235">
        <f>IF(N132="základní",J132,0)</f>
        <v>0</v>
      </c>
      <c r="BF132" s="235">
        <f>IF(N132="snížená",J132,0)</f>
        <v>0</v>
      </c>
      <c r="BG132" s="235">
        <f>IF(N132="zákl. přenesená",J132,0)</f>
        <v>0</v>
      </c>
      <c r="BH132" s="235">
        <f>IF(N132="sníž. přenesená",J132,0)</f>
        <v>0</v>
      </c>
      <c r="BI132" s="235">
        <f>IF(N132="nulová",J132,0)</f>
        <v>0</v>
      </c>
      <c r="BJ132" s="16" t="s">
        <v>86</v>
      </c>
      <c r="BK132" s="235">
        <f>ROUND(I132*H132,2)</f>
        <v>0</v>
      </c>
      <c r="BL132" s="16" t="s">
        <v>131</v>
      </c>
      <c r="BM132" s="234" t="s">
        <v>328</v>
      </c>
    </row>
    <row r="133" s="1" customFormat="1">
      <c r="B133" s="37"/>
      <c r="C133" s="38"/>
      <c r="D133" s="236" t="s">
        <v>133</v>
      </c>
      <c r="E133" s="38"/>
      <c r="F133" s="237" t="s">
        <v>329</v>
      </c>
      <c r="G133" s="38"/>
      <c r="H133" s="38"/>
      <c r="I133" s="138"/>
      <c r="J133" s="38"/>
      <c r="K133" s="38"/>
      <c r="L133" s="42"/>
      <c r="M133" s="238"/>
      <c r="N133" s="85"/>
      <c r="O133" s="85"/>
      <c r="P133" s="85"/>
      <c r="Q133" s="85"/>
      <c r="R133" s="85"/>
      <c r="S133" s="85"/>
      <c r="T133" s="86"/>
      <c r="AT133" s="16" t="s">
        <v>133</v>
      </c>
      <c r="AU133" s="16" t="s">
        <v>88</v>
      </c>
    </row>
    <row r="134" s="1" customFormat="1" ht="16.5" customHeight="1">
      <c r="B134" s="37"/>
      <c r="C134" s="223" t="s">
        <v>156</v>
      </c>
      <c r="D134" s="223" t="s">
        <v>126</v>
      </c>
      <c r="E134" s="224" t="s">
        <v>330</v>
      </c>
      <c r="F134" s="225" t="s">
        <v>331</v>
      </c>
      <c r="G134" s="226" t="s">
        <v>153</v>
      </c>
      <c r="H134" s="227">
        <v>1</v>
      </c>
      <c r="I134" s="228"/>
      <c r="J134" s="229">
        <f>ROUND(I134*H134,2)</f>
        <v>0</v>
      </c>
      <c r="K134" s="225" t="s">
        <v>148</v>
      </c>
      <c r="L134" s="42"/>
      <c r="M134" s="230" t="s">
        <v>1</v>
      </c>
      <c r="N134" s="231" t="s">
        <v>43</v>
      </c>
      <c r="O134" s="85"/>
      <c r="P134" s="232">
        <f>O134*H134</f>
        <v>0</v>
      </c>
      <c r="Q134" s="232">
        <v>5.0000000000000002E-05</v>
      </c>
      <c r="R134" s="232">
        <f>Q134*H134</f>
        <v>5.0000000000000002E-05</v>
      </c>
      <c r="S134" s="232">
        <v>0</v>
      </c>
      <c r="T134" s="233">
        <f>S134*H134</f>
        <v>0</v>
      </c>
      <c r="AR134" s="234" t="s">
        <v>131</v>
      </c>
      <c r="AT134" s="234" t="s">
        <v>126</v>
      </c>
      <c r="AU134" s="234" t="s">
        <v>88</v>
      </c>
      <c r="AY134" s="16" t="s">
        <v>124</v>
      </c>
      <c r="BE134" s="235">
        <f>IF(N134="základní",J134,0)</f>
        <v>0</v>
      </c>
      <c r="BF134" s="235">
        <f>IF(N134="snížená",J134,0)</f>
        <v>0</v>
      </c>
      <c r="BG134" s="235">
        <f>IF(N134="zákl. přenesená",J134,0)</f>
        <v>0</v>
      </c>
      <c r="BH134" s="235">
        <f>IF(N134="sníž. přenesená",J134,0)</f>
        <v>0</v>
      </c>
      <c r="BI134" s="235">
        <f>IF(N134="nulová",J134,0)</f>
        <v>0</v>
      </c>
      <c r="BJ134" s="16" t="s">
        <v>86</v>
      </c>
      <c r="BK134" s="235">
        <f>ROUND(I134*H134,2)</f>
        <v>0</v>
      </c>
      <c r="BL134" s="16" t="s">
        <v>131</v>
      </c>
      <c r="BM134" s="234" t="s">
        <v>332</v>
      </c>
    </row>
    <row r="135" s="1" customFormat="1">
      <c r="B135" s="37"/>
      <c r="C135" s="38"/>
      <c r="D135" s="236" t="s">
        <v>133</v>
      </c>
      <c r="E135" s="38"/>
      <c r="F135" s="237" t="s">
        <v>333</v>
      </c>
      <c r="G135" s="38"/>
      <c r="H135" s="38"/>
      <c r="I135" s="138"/>
      <c r="J135" s="38"/>
      <c r="K135" s="38"/>
      <c r="L135" s="42"/>
      <c r="M135" s="238"/>
      <c r="N135" s="85"/>
      <c r="O135" s="85"/>
      <c r="P135" s="85"/>
      <c r="Q135" s="85"/>
      <c r="R135" s="85"/>
      <c r="S135" s="85"/>
      <c r="T135" s="86"/>
      <c r="AT135" s="16" t="s">
        <v>133</v>
      </c>
      <c r="AU135" s="16" t="s">
        <v>88</v>
      </c>
    </row>
    <row r="136" s="1" customFormat="1" ht="16.5" customHeight="1">
      <c r="B136" s="37"/>
      <c r="C136" s="223" t="s">
        <v>161</v>
      </c>
      <c r="D136" s="223" t="s">
        <v>126</v>
      </c>
      <c r="E136" s="224" t="s">
        <v>151</v>
      </c>
      <c r="F136" s="225" t="s">
        <v>152</v>
      </c>
      <c r="G136" s="226" t="s">
        <v>153</v>
      </c>
      <c r="H136" s="227">
        <v>2</v>
      </c>
      <c r="I136" s="228"/>
      <c r="J136" s="229">
        <f>ROUND(I136*H136,2)</f>
        <v>0</v>
      </c>
      <c r="K136" s="225" t="s">
        <v>130</v>
      </c>
      <c r="L136" s="42"/>
      <c r="M136" s="230" t="s">
        <v>1</v>
      </c>
      <c r="N136" s="231" t="s">
        <v>43</v>
      </c>
      <c r="O136" s="85"/>
      <c r="P136" s="232">
        <f>O136*H136</f>
        <v>0</v>
      </c>
      <c r="Q136" s="232">
        <v>8.0000000000000007E-05</v>
      </c>
      <c r="R136" s="232">
        <f>Q136*H136</f>
        <v>0.00016000000000000001</v>
      </c>
      <c r="S136" s="232">
        <v>0</v>
      </c>
      <c r="T136" s="233">
        <f>S136*H136</f>
        <v>0</v>
      </c>
      <c r="AR136" s="234" t="s">
        <v>131</v>
      </c>
      <c r="AT136" s="234" t="s">
        <v>126</v>
      </c>
      <c r="AU136" s="234" t="s">
        <v>88</v>
      </c>
      <c r="AY136" s="16" t="s">
        <v>124</v>
      </c>
      <c r="BE136" s="235">
        <f>IF(N136="základní",J136,0)</f>
        <v>0</v>
      </c>
      <c r="BF136" s="235">
        <f>IF(N136="snížená",J136,0)</f>
        <v>0</v>
      </c>
      <c r="BG136" s="235">
        <f>IF(N136="zákl. přenesená",J136,0)</f>
        <v>0</v>
      </c>
      <c r="BH136" s="235">
        <f>IF(N136="sníž. přenesená",J136,0)</f>
        <v>0</v>
      </c>
      <c r="BI136" s="235">
        <f>IF(N136="nulová",J136,0)</f>
        <v>0</v>
      </c>
      <c r="BJ136" s="16" t="s">
        <v>86</v>
      </c>
      <c r="BK136" s="235">
        <f>ROUND(I136*H136,2)</f>
        <v>0</v>
      </c>
      <c r="BL136" s="16" t="s">
        <v>131</v>
      </c>
      <c r="BM136" s="234" t="s">
        <v>334</v>
      </c>
    </row>
    <row r="137" s="1" customFormat="1">
      <c r="B137" s="37"/>
      <c r="C137" s="38"/>
      <c r="D137" s="236" t="s">
        <v>133</v>
      </c>
      <c r="E137" s="38"/>
      <c r="F137" s="237" t="s">
        <v>155</v>
      </c>
      <c r="G137" s="38"/>
      <c r="H137" s="38"/>
      <c r="I137" s="138"/>
      <c r="J137" s="38"/>
      <c r="K137" s="38"/>
      <c r="L137" s="42"/>
      <c r="M137" s="238"/>
      <c r="N137" s="85"/>
      <c r="O137" s="85"/>
      <c r="P137" s="85"/>
      <c r="Q137" s="85"/>
      <c r="R137" s="85"/>
      <c r="S137" s="85"/>
      <c r="T137" s="86"/>
      <c r="AT137" s="16" t="s">
        <v>133</v>
      </c>
      <c r="AU137" s="16" t="s">
        <v>88</v>
      </c>
    </row>
    <row r="138" s="1" customFormat="1" ht="24" customHeight="1">
      <c r="B138" s="37"/>
      <c r="C138" s="223" t="s">
        <v>168</v>
      </c>
      <c r="D138" s="223" t="s">
        <v>126</v>
      </c>
      <c r="E138" s="224" t="s">
        <v>157</v>
      </c>
      <c r="F138" s="225" t="s">
        <v>158</v>
      </c>
      <c r="G138" s="226" t="s">
        <v>153</v>
      </c>
      <c r="H138" s="227">
        <v>3</v>
      </c>
      <c r="I138" s="228"/>
      <c r="J138" s="229">
        <f>ROUND(I138*H138,2)</f>
        <v>0</v>
      </c>
      <c r="K138" s="225" t="s">
        <v>1</v>
      </c>
      <c r="L138" s="42"/>
      <c r="M138" s="230" t="s">
        <v>1</v>
      </c>
      <c r="N138" s="231" t="s">
        <v>43</v>
      </c>
      <c r="O138" s="85"/>
      <c r="P138" s="232">
        <f>O138*H138</f>
        <v>0</v>
      </c>
      <c r="Q138" s="232">
        <v>0</v>
      </c>
      <c r="R138" s="232">
        <f>Q138*H138</f>
        <v>0</v>
      </c>
      <c r="S138" s="232">
        <v>0</v>
      </c>
      <c r="T138" s="233">
        <f>S138*H138</f>
        <v>0</v>
      </c>
      <c r="AR138" s="234" t="s">
        <v>131</v>
      </c>
      <c r="AT138" s="234" t="s">
        <v>126</v>
      </c>
      <c r="AU138" s="234" t="s">
        <v>88</v>
      </c>
      <c r="AY138" s="16" t="s">
        <v>124</v>
      </c>
      <c r="BE138" s="235">
        <f>IF(N138="základní",J138,0)</f>
        <v>0</v>
      </c>
      <c r="BF138" s="235">
        <f>IF(N138="snížená",J138,0)</f>
        <v>0</v>
      </c>
      <c r="BG138" s="235">
        <f>IF(N138="zákl. přenesená",J138,0)</f>
        <v>0</v>
      </c>
      <c r="BH138" s="235">
        <f>IF(N138="sníž. přenesená",J138,0)</f>
        <v>0</v>
      </c>
      <c r="BI138" s="235">
        <f>IF(N138="nulová",J138,0)</f>
        <v>0</v>
      </c>
      <c r="BJ138" s="16" t="s">
        <v>86</v>
      </c>
      <c r="BK138" s="235">
        <f>ROUND(I138*H138,2)</f>
        <v>0</v>
      </c>
      <c r="BL138" s="16" t="s">
        <v>131</v>
      </c>
      <c r="BM138" s="234" t="s">
        <v>335</v>
      </c>
    </row>
    <row r="139" s="1" customFormat="1">
      <c r="B139" s="37"/>
      <c r="C139" s="38"/>
      <c r="D139" s="236" t="s">
        <v>133</v>
      </c>
      <c r="E139" s="38"/>
      <c r="F139" s="237" t="s">
        <v>160</v>
      </c>
      <c r="G139" s="38"/>
      <c r="H139" s="38"/>
      <c r="I139" s="138"/>
      <c r="J139" s="38"/>
      <c r="K139" s="38"/>
      <c r="L139" s="42"/>
      <c r="M139" s="238"/>
      <c r="N139" s="85"/>
      <c r="O139" s="85"/>
      <c r="P139" s="85"/>
      <c r="Q139" s="85"/>
      <c r="R139" s="85"/>
      <c r="S139" s="85"/>
      <c r="T139" s="86"/>
      <c r="AT139" s="16" t="s">
        <v>133</v>
      </c>
      <c r="AU139" s="16" t="s">
        <v>88</v>
      </c>
    </row>
    <row r="140" s="1" customFormat="1" ht="24" customHeight="1">
      <c r="B140" s="37"/>
      <c r="C140" s="223" t="s">
        <v>174</v>
      </c>
      <c r="D140" s="223" t="s">
        <v>126</v>
      </c>
      <c r="E140" s="224" t="s">
        <v>336</v>
      </c>
      <c r="F140" s="225" t="s">
        <v>337</v>
      </c>
      <c r="G140" s="226" t="s">
        <v>164</v>
      </c>
      <c r="H140" s="227">
        <v>40</v>
      </c>
      <c r="I140" s="228"/>
      <c r="J140" s="229">
        <f>ROUND(I140*H140,2)</f>
        <v>0</v>
      </c>
      <c r="K140" s="225" t="s">
        <v>148</v>
      </c>
      <c r="L140" s="42"/>
      <c r="M140" s="230" t="s">
        <v>1</v>
      </c>
      <c r="N140" s="231" t="s">
        <v>43</v>
      </c>
      <c r="O140" s="85"/>
      <c r="P140" s="232">
        <f>O140*H140</f>
        <v>0</v>
      </c>
      <c r="Q140" s="232">
        <v>0</v>
      </c>
      <c r="R140" s="232">
        <f>Q140*H140</f>
        <v>0</v>
      </c>
      <c r="S140" s="232">
        <v>0</v>
      </c>
      <c r="T140" s="233">
        <f>S140*H140</f>
        <v>0</v>
      </c>
      <c r="AR140" s="234" t="s">
        <v>131</v>
      </c>
      <c r="AT140" s="234" t="s">
        <v>126</v>
      </c>
      <c r="AU140" s="234" t="s">
        <v>88</v>
      </c>
      <c r="AY140" s="16" t="s">
        <v>124</v>
      </c>
      <c r="BE140" s="235">
        <f>IF(N140="základní",J140,0)</f>
        <v>0</v>
      </c>
      <c r="BF140" s="235">
        <f>IF(N140="snížená",J140,0)</f>
        <v>0</v>
      </c>
      <c r="BG140" s="235">
        <f>IF(N140="zákl. přenesená",J140,0)</f>
        <v>0</v>
      </c>
      <c r="BH140" s="235">
        <f>IF(N140="sníž. přenesená",J140,0)</f>
        <v>0</v>
      </c>
      <c r="BI140" s="235">
        <f>IF(N140="nulová",J140,0)</f>
        <v>0</v>
      </c>
      <c r="BJ140" s="16" t="s">
        <v>86</v>
      </c>
      <c r="BK140" s="235">
        <f>ROUND(I140*H140,2)</f>
        <v>0</v>
      </c>
      <c r="BL140" s="16" t="s">
        <v>131</v>
      </c>
      <c r="BM140" s="234" t="s">
        <v>338</v>
      </c>
    </row>
    <row r="141" s="1" customFormat="1">
      <c r="B141" s="37"/>
      <c r="C141" s="38"/>
      <c r="D141" s="236" t="s">
        <v>133</v>
      </c>
      <c r="E141" s="38"/>
      <c r="F141" s="237" t="s">
        <v>339</v>
      </c>
      <c r="G141" s="38"/>
      <c r="H141" s="38"/>
      <c r="I141" s="138"/>
      <c r="J141" s="38"/>
      <c r="K141" s="38"/>
      <c r="L141" s="42"/>
      <c r="M141" s="238"/>
      <c r="N141" s="85"/>
      <c r="O141" s="85"/>
      <c r="P141" s="85"/>
      <c r="Q141" s="85"/>
      <c r="R141" s="85"/>
      <c r="S141" s="85"/>
      <c r="T141" s="86"/>
      <c r="AT141" s="16" t="s">
        <v>133</v>
      </c>
      <c r="AU141" s="16" t="s">
        <v>88</v>
      </c>
    </row>
    <row r="142" s="1" customFormat="1">
      <c r="B142" s="37"/>
      <c r="C142" s="38"/>
      <c r="D142" s="236" t="s">
        <v>142</v>
      </c>
      <c r="E142" s="38"/>
      <c r="F142" s="250" t="s">
        <v>340</v>
      </c>
      <c r="G142" s="38"/>
      <c r="H142" s="38"/>
      <c r="I142" s="138"/>
      <c r="J142" s="38"/>
      <c r="K142" s="38"/>
      <c r="L142" s="42"/>
      <c r="M142" s="238"/>
      <c r="N142" s="85"/>
      <c r="O142" s="85"/>
      <c r="P142" s="85"/>
      <c r="Q142" s="85"/>
      <c r="R142" s="85"/>
      <c r="S142" s="85"/>
      <c r="T142" s="86"/>
      <c r="AT142" s="16" t="s">
        <v>142</v>
      </c>
      <c r="AU142" s="16" t="s">
        <v>88</v>
      </c>
    </row>
    <row r="143" s="12" customFormat="1">
      <c r="B143" s="239"/>
      <c r="C143" s="240"/>
      <c r="D143" s="236" t="s">
        <v>135</v>
      </c>
      <c r="E143" s="241" t="s">
        <v>1</v>
      </c>
      <c r="F143" s="242" t="s">
        <v>341</v>
      </c>
      <c r="G143" s="240"/>
      <c r="H143" s="243">
        <v>40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AT143" s="249" t="s">
        <v>135</v>
      </c>
      <c r="AU143" s="249" t="s">
        <v>88</v>
      </c>
      <c r="AV143" s="12" t="s">
        <v>88</v>
      </c>
      <c r="AW143" s="12" t="s">
        <v>34</v>
      </c>
      <c r="AX143" s="12" t="s">
        <v>86</v>
      </c>
      <c r="AY143" s="249" t="s">
        <v>124</v>
      </c>
    </row>
    <row r="144" s="1" customFormat="1" ht="24" customHeight="1">
      <c r="B144" s="37"/>
      <c r="C144" s="223" t="s">
        <v>180</v>
      </c>
      <c r="D144" s="223" t="s">
        <v>126</v>
      </c>
      <c r="E144" s="224" t="s">
        <v>342</v>
      </c>
      <c r="F144" s="225" t="s">
        <v>343</v>
      </c>
      <c r="G144" s="226" t="s">
        <v>171</v>
      </c>
      <c r="H144" s="227">
        <v>5</v>
      </c>
      <c r="I144" s="228"/>
      <c r="J144" s="229">
        <f>ROUND(I144*H144,2)</f>
        <v>0</v>
      </c>
      <c r="K144" s="225" t="s">
        <v>148</v>
      </c>
      <c r="L144" s="42"/>
      <c r="M144" s="230" t="s">
        <v>1</v>
      </c>
      <c r="N144" s="231" t="s">
        <v>43</v>
      </c>
      <c r="O144" s="85"/>
      <c r="P144" s="232">
        <f>O144*H144</f>
        <v>0</v>
      </c>
      <c r="Q144" s="232">
        <v>0</v>
      </c>
      <c r="R144" s="232">
        <f>Q144*H144</f>
        <v>0</v>
      </c>
      <c r="S144" s="232">
        <v>0</v>
      </c>
      <c r="T144" s="233">
        <f>S144*H144</f>
        <v>0</v>
      </c>
      <c r="AR144" s="234" t="s">
        <v>131</v>
      </c>
      <c r="AT144" s="234" t="s">
        <v>126</v>
      </c>
      <c r="AU144" s="234" t="s">
        <v>88</v>
      </c>
      <c r="AY144" s="16" t="s">
        <v>124</v>
      </c>
      <c r="BE144" s="235">
        <f>IF(N144="základní",J144,0)</f>
        <v>0</v>
      </c>
      <c r="BF144" s="235">
        <f>IF(N144="snížená",J144,0)</f>
        <v>0</v>
      </c>
      <c r="BG144" s="235">
        <f>IF(N144="zákl. přenesená",J144,0)</f>
        <v>0</v>
      </c>
      <c r="BH144" s="235">
        <f>IF(N144="sníž. přenesená",J144,0)</f>
        <v>0</v>
      </c>
      <c r="BI144" s="235">
        <f>IF(N144="nulová",J144,0)</f>
        <v>0</v>
      </c>
      <c r="BJ144" s="16" t="s">
        <v>86</v>
      </c>
      <c r="BK144" s="235">
        <f>ROUND(I144*H144,2)</f>
        <v>0</v>
      </c>
      <c r="BL144" s="16" t="s">
        <v>131</v>
      </c>
      <c r="BM144" s="234" t="s">
        <v>344</v>
      </c>
    </row>
    <row r="145" s="1" customFormat="1">
      <c r="B145" s="37"/>
      <c r="C145" s="38"/>
      <c r="D145" s="236" t="s">
        <v>133</v>
      </c>
      <c r="E145" s="38"/>
      <c r="F145" s="237" t="s">
        <v>345</v>
      </c>
      <c r="G145" s="38"/>
      <c r="H145" s="38"/>
      <c r="I145" s="138"/>
      <c r="J145" s="38"/>
      <c r="K145" s="38"/>
      <c r="L145" s="42"/>
      <c r="M145" s="238"/>
      <c r="N145" s="85"/>
      <c r="O145" s="85"/>
      <c r="P145" s="85"/>
      <c r="Q145" s="85"/>
      <c r="R145" s="85"/>
      <c r="S145" s="85"/>
      <c r="T145" s="86"/>
      <c r="AT145" s="16" t="s">
        <v>133</v>
      </c>
      <c r="AU145" s="16" t="s">
        <v>88</v>
      </c>
    </row>
    <row r="146" s="1" customFormat="1" ht="24" customHeight="1">
      <c r="B146" s="37"/>
      <c r="C146" s="223" t="s">
        <v>186</v>
      </c>
      <c r="D146" s="223" t="s">
        <v>126</v>
      </c>
      <c r="E146" s="224" t="s">
        <v>346</v>
      </c>
      <c r="F146" s="225" t="s">
        <v>347</v>
      </c>
      <c r="G146" s="226" t="s">
        <v>177</v>
      </c>
      <c r="H146" s="227">
        <v>1.1519999999999999</v>
      </c>
      <c r="I146" s="228"/>
      <c r="J146" s="229">
        <f>ROUND(I146*H146,2)</f>
        <v>0</v>
      </c>
      <c r="K146" s="225" t="s">
        <v>148</v>
      </c>
      <c r="L146" s="42"/>
      <c r="M146" s="230" t="s">
        <v>1</v>
      </c>
      <c r="N146" s="231" t="s">
        <v>43</v>
      </c>
      <c r="O146" s="85"/>
      <c r="P146" s="232">
        <f>O146*H146</f>
        <v>0</v>
      </c>
      <c r="Q146" s="232">
        <v>0</v>
      </c>
      <c r="R146" s="232">
        <f>Q146*H146</f>
        <v>0</v>
      </c>
      <c r="S146" s="232">
        <v>0</v>
      </c>
      <c r="T146" s="233">
        <f>S146*H146</f>
        <v>0</v>
      </c>
      <c r="AR146" s="234" t="s">
        <v>131</v>
      </c>
      <c r="AT146" s="234" t="s">
        <v>126</v>
      </c>
      <c r="AU146" s="234" t="s">
        <v>88</v>
      </c>
      <c r="AY146" s="16" t="s">
        <v>124</v>
      </c>
      <c r="BE146" s="235">
        <f>IF(N146="základní",J146,0)</f>
        <v>0</v>
      </c>
      <c r="BF146" s="235">
        <f>IF(N146="snížená",J146,0)</f>
        <v>0</v>
      </c>
      <c r="BG146" s="235">
        <f>IF(N146="zákl. přenesená",J146,0)</f>
        <v>0</v>
      </c>
      <c r="BH146" s="235">
        <f>IF(N146="sníž. přenesená",J146,0)</f>
        <v>0</v>
      </c>
      <c r="BI146" s="235">
        <f>IF(N146="nulová",J146,0)</f>
        <v>0</v>
      </c>
      <c r="BJ146" s="16" t="s">
        <v>86</v>
      </c>
      <c r="BK146" s="235">
        <f>ROUND(I146*H146,2)</f>
        <v>0</v>
      </c>
      <c r="BL146" s="16" t="s">
        <v>131</v>
      </c>
      <c r="BM146" s="234" t="s">
        <v>348</v>
      </c>
    </row>
    <row r="147" s="1" customFormat="1">
      <c r="B147" s="37"/>
      <c r="C147" s="38"/>
      <c r="D147" s="236" t="s">
        <v>133</v>
      </c>
      <c r="E147" s="38"/>
      <c r="F147" s="237" t="s">
        <v>349</v>
      </c>
      <c r="G147" s="38"/>
      <c r="H147" s="38"/>
      <c r="I147" s="138"/>
      <c r="J147" s="38"/>
      <c r="K147" s="38"/>
      <c r="L147" s="42"/>
      <c r="M147" s="238"/>
      <c r="N147" s="85"/>
      <c r="O147" s="85"/>
      <c r="P147" s="85"/>
      <c r="Q147" s="85"/>
      <c r="R147" s="85"/>
      <c r="S147" s="85"/>
      <c r="T147" s="86"/>
      <c r="AT147" s="16" t="s">
        <v>133</v>
      </c>
      <c r="AU147" s="16" t="s">
        <v>88</v>
      </c>
    </row>
    <row r="148" s="12" customFormat="1">
      <c r="B148" s="239"/>
      <c r="C148" s="240"/>
      <c r="D148" s="236" t="s">
        <v>135</v>
      </c>
      <c r="E148" s="241" t="s">
        <v>1</v>
      </c>
      <c r="F148" s="242" t="s">
        <v>350</v>
      </c>
      <c r="G148" s="240"/>
      <c r="H148" s="243">
        <v>1.1519999999999999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AT148" s="249" t="s">
        <v>135</v>
      </c>
      <c r="AU148" s="249" t="s">
        <v>88</v>
      </c>
      <c r="AV148" s="12" t="s">
        <v>88</v>
      </c>
      <c r="AW148" s="12" t="s">
        <v>34</v>
      </c>
      <c r="AX148" s="12" t="s">
        <v>86</v>
      </c>
      <c r="AY148" s="249" t="s">
        <v>124</v>
      </c>
    </row>
    <row r="149" s="1" customFormat="1" ht="24" customHeight="1">
      <c r="B149" s="37"/>
      <c r="C149" s="223" t="s">
        <v>192</v>
      </c>
      <c r="D149" s="223" t="s">
        <v>126</v>
      </c>
      <c r="E149" s="224" t="s">
        <v>351</v>
      </c>
      <c r="F149" s="225" t="s">
        <v>352</v>
      </c>
      <c r="G149" s="226" t="s">
        <v>177</v>
      </c>
      <c r="H149" s="227">
        <v>0.74399999999999999</v>
      </c>
      <c r="I149" s="228"/>
      <c r="J149" s="229">
        <f>ROUND(I149*H149,2)</f>
        <v>0</v>
      </c>
      <c r="K149" s="225" t="s">
        <v>148</v>
      </c>
      <c r="L149" s="42"/>
      <c r="M149" s="230" t="s">
        <v>1</v>
      </c>
      <c r="N149" s="231" t="s">
        <v>43</v>
      </c>
      <c r="O149" s="85"/>
      <c r="P149" s="232">
        <f>O149*H149</f>
        <v>0</v>
      </c>
      <c r="Q149" s="232">
        <v>0</v>
      </c>
      <c r="R149" s="232">
        <f>Q149*H149</f>
        <v>0</v>
      </c>
      <c r="S149" s="232">
        <v>0</v>
      </c>
      <c r="T149" s="233">
        <f>S149*H149</f>
        <v>0</v>
      </c>
      <c r="AR149" s="234" t="s">
        <v>131</v>
      </c>
      <c r="AT149" s="234" t="s">
        <v>126</v>
      </c>
      <c r="AU149" s="234" t="s">
        <v>88</v>
      </c>
      <c r="AY149" s="16" t="s">
        <v>124</v>
      </c>
      <c r="BE149" s="235">
        <f>IF(N149="základní",J149,0)</f>
        <v>0</v>
      </c>
      <c r="BF149" s="235">
        <f>IF(N149="snížená",J149,0)</f>
        <v>0</v>
      </c>
      <c r="BG149" s="235">
        <f>IF(N149="zákl. přenesená",J149,0)</f>
        <v>0</v>
      </c>
      <c r="BH149" s="235">
        <f>IF(N149="sníž. přenesená",J149,0)</f>
        <v>0</v>
      </c>
      <c r="BI149" s="235">
        <f>IF(N149="nulová",J149,0)</f>
        <v>0</v>
      </c>
      <c r="BJ149" s="16" t="s">
        <v>86</v>
      </c>
      <c r="BK149" s="235">
        <f>ROUND(I149*H149,2)</f>
        <v>0</v>
      </c>
      <c r="BL149" s="16" t="s">
        <v>131</v>
      </c>
      <c r="BM149" s="234" t="s">
        <v>353</v>
      </c>
    </row>
    <row r="150" s="1" customFormat="1">
      <c r="B150" s="37"/>
      <c r="C150" s="38"/>
      <c r="D150" s="236" t="s">
        <v>133</v>
      </c>
      <c r="E150" s="38"/>
      <c r="F150" s="237" t="s">
        <v>354</v>
      </c>
      <c r="G150" s="38"/>
      <c r="H150" s="38"/>
      <c r="I150" s="138"/>
      <c r="J150" s="38"/>
      <c r="K150" s="38"/>
      <c r="L150" s="42"/>
      <c r="M150" s="238"/>
      <c r="N150" s="85"/>
      <c r="O150" s="85"/>
      <c r="P150" s="85"/>
      <c r="Q150" s="85"/>
      <c r="R150" s="85"/>
      <c r="S150" s="85"/>
      <c r="T150" s="86"/>
      <c r="AT150" s="16" t="s">
        <v>133</v>
      </c>
      <c r="AU150" s="16" t="s">
        <v>88</v>
      </c>
    </row>
    <row r="151" s="12" customFormat="1">
      <c r="B151" s="239"/>
      <c r="C151" s="240"/>
      <c r="D151" s="236" t="s">
        <v>135</v>
      </c>
      <c r="E151" s="241" t="s">
        <v>1</v>
      </c>
      <c r="F151" s="242" t="s">
        <v>355</v>
      </c>
      <c r="G151" s="240"/>
      <c r="H151" s="243">
        <v>0.74399999999999999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AT151" s="249" t="s">
        <v>135</v>
      </c>
      <c r="AU151" s="249" t="s">
        <v>88</v>
      </c>
      <c r="AV151" s="12" t="s">
        <v>88</v>
      </c>
      <c r="AW151" s="12" t="s">
        <v>34</v>
      </c>
      <c r="AX151" s="12" t="s">
        <v>86</v>
      </c>
      <c r="AY151" s="249" t="s">
        <v>124</v>
      </c>
    </row>
    <row r="152" s="1" customFormat="1" ht="24" customHeight="1">
      <c r="B152" s="37"/>
      <c r="C152" s="223" t="s">
        <v>200</v>
      </c>
      <c r="D152" s="223" t="s">
        <v>126</v>
      </c>
      <c r="E152" s="224" t="s">
        <v>356</v>
      </c>
      <c r="F152" s="225" t="s">
        <v>357</v>
      </c>
      <c r="G152" s="226" t="s">
        <v>177</v>
      </c>
      <c r="H152" s="227">
        <v>21</v>
      </c>
      <c r="I152" s="228"/>
      <c r="J152" s="229">
        <f>ROUND(I152*H152,2)</f>
        <v>0</v>
      </c>
      <c r="K152" s="225" t="s">
        <v>245</v>
      </c>
      <c r="L152" s="42"/>
      <c r="M152" s="230" t="s">
        <v>1</v>
      </c>
      <c r="N152" s="231" t="s">
        <v>43</v>
      </c>
      <c r="O152" s="85"/>
      <c r="P152" s="232">
        <f>O152*H152</f>
        <v>0</v>
      </c>
      <c r="Q152" s="232">
        <v>0</v>
      </c>
      <c r="R152" s="232">
        <f>Q152*H152</f>
        <v>0</v>
      </c>
      <c r="S152" s="232">
        <v>0</v>
      </c>
      <c r="T152" s="233">
        <f>S152*H152</f>
        <v>0</v>
      </c>
      <c r="AR152" s="234" t="s">
        <v>131</v>
      </c>
      <c r="AT152" s="234" t="s">
        <v>126</v>
      </c>
      <c r="AU152" s="234" t="s">
        <v>88</v>
      </c>
      <c r="AY152" s="16" t="s">
        <v>124</v>
      </c>
      <c r="BE152" s="235">
        <f>IF(N152="základní",J152,0)</f>
        <v>0</v>
      </c>
      <c r="BF152" s="235">
        <f>IF(N152="snížená",J152,0)</f>
        <v>0</v>
      </c>
      <c r="BG152" s="235">
        <f>IF(N152="zákl. přenesená",J152,0)</f>
        <v>0</v>
      </c>
      <c r="BH152" s="235">
        <f>IF(N152="sníž. přenesená",J152,0)</f>
        <v>0</v>
      </c>
      <c r="BI152" s="235">
        <f>IF(N152="nulová",J152,0)</f>
        <v>0</v>
      </c>
      <c r="BJ152" s="16" t="s">
        <v>86</v>
      </c>
      <c r="BK152" s="235">
        <f>ROUND(I152*H152,2)</f>
        <v>0</v>
      </c>
      <c r="BL152" s="16" t="s">
        <v>131</v>
      </c>
      <c r="BM152" s="234" t="s">
        <v>358</v>
      </c>
    </row>
    <row r="153" s="1" customFormat="1">
      <c r="B153" s="37"/>
      <c r="C153" s="38"/>
      <c r="D153" s="236" t="s">
        <v>133</v>
      </c>
      <c r="E153" s="38"/>
      <c r="F153" s="237" t="s">
        <v>359</v>
      </c>
      <c r="G153" s="38"/>
      <c r="H153" s="38"/>
      <c r="I153" s="138"/>
      <c r="J153" s="38"/>
      <c r="K153" s="38"/>
      <c r="L153" s="42"/>
      <c r="M153" s="238"/>
      <c r="N153" s="85"/>
      <c r="O153" s="85"/>
      <c r="P153" s="85"/>
      <c r="Q153" s="85"/>
      <c r="R153" s="85"/>
      <c r="S153" s="85"/>
      <c r="T153" s="86"/>
      <c r="AT153" s="16" t="s">
        <v>133</v>
      </c>
      <c r="AU153" s="16" t="s">
        <v>88</v>
      </c>
    </row>
    <row r="154" s="1" customFormat="1">
      <c r="B154" s="37"/>
      <c r="C154" s="38"/>
      <c r="D154" s="236" t="s">
        <v>142</v>
      </c>
      <c r="E154" s="38"/>
      <c r="F154" s="250" t="s">
        <v>360</v>
      </c>
      <c r="G154" s="38"/>
      <c r="H154" s="38"/>
      <c r="I154" s="138"/>
      <c r="J154" s="38"/>
      <c r="K154" s="38"/>
      <c r="L154" s="42"/>
      <c r="M154" s="238"/>
      <c r="N154" s="85"/>
      <c r="O154" s="85"/>
      <c r="P154" s="85"/>
      <c r="Q154" s="85"/>
      <c r="R154" s="85"/>
      <c r="S154" s="85"/>
      <c r="T154" s="86"/>
      <c r="AT154" s="16" t="s">
        <v>142</v>
      </c>
      <c r="AU154" s="16" t="s">
        <v>88</v>
      </c>
    </row>
    <row r="155" s="12" customFormat="1">
      <c r="B155" s="239"/>
      <c r="C155" s="240"/>
      <c r="D155" s="236" t="s">
        <v>135</v>
      </c>
      <c r="E155" s="241" t="s">
        <v>1</v>
      </c>
      <c r="F155" s="242" t="s">
        <v>361</v>
      </c>
      <c r="G155" s="240"/>
      <c r="H155" s="243">
        <v>21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AT155" s="249" t="s">
        <v>135</v>
      </c>
      <c r="AU155" s="249" t="s">
        <v>88</v>
      </c>
      <c r="AV155" s="12" t="s">
        <v>88</v>
      </c>
      <c r="AW155" s="12" t="s">
        <v>34</v>
      </c>
      <c r="AX155" s="12" t="s">
        <v>86</v>
      </c>
      <c r="AY155" s="249" t="s">
        <v>124</v>
      </c>
    </row>
    <row r="156" s="1" customFormat="1" ht="24" customHeight="1">
      <c r="B156" s="37"/>
      <c r="C156" s="223" t="s">
        <v>205</v>
      </c>
      <c r="D156" s="223" t="s">
        <v>126</v>
      </c>
      <c r="E156" s="224" t="s">
        <v>362</v>
      </c>
      <c r="F156" s="225" t="s">
        <v>363</v>
      </c>
      <c r="G156" s="226" t="s">
        <v>177</v>
      </c>
      <c r="H156" s="227">
        <v>1.8959999999999999</v>
      </c>
      <c r="I156" s="228"/>
      <c r="J156" s="229">
        <f>ROUND(I156*H156,2)</f>
        <v>0</v>
      </c>
      <c r="K156" s="225" t="s">
        <v>148</v>
      </c>
      <c r="L156" s="42"/>
      <c r="M156" s="230" t="s">
        <v>1</v>
      </c>
      <c r="N156" s="231" t="s">
        <v>43</v>
      </c>
      <c r="O156" s="85"/>
      <c r="P156" s="232">
        <f>O156*H156</f>
        <v>0</v>
      </c>
      <c r="Q156" s="232">
        <v>0</v>
      </c>
      <c r="R156" s="232">
        <f>Q156*H156</f>
        <v>0</v>
      </c>
      <c r="S156" s="232">
        <v>0</v>
      </c>
      <c r="T156" s="233">
        <f>S156*H156</f>
        <v>0</v>
      </c>
      <c r="AR156" s="234" t="s">
        <v>131</v>
      </c>
      <c r="AT156" s="234" t="s">
        <v>126</v>
      </c>
      <c r="AU156" s="234" t="s">
        <v>88</v>
      </c>
      <c r="AY156" s="16" t="s">
        <v>124</v>
      </c>
      <c r="BE156" s="235">
        <f>IF(N156="základní",J156,0)</f>
        <v>0</v>
      </c>
      <c r="BF156" s="235">
        <f>IF(N156="snížená",J156,0)</f>
        <v>0</v>
      </c>
      <c r="BG156" s="235">
        <f>IF(N156="zákl. přenesená",J156,0)</f>
        <v>0</v>
      </c>
      <c r="BH156" s="235">
        <f>IF(N156="sníž. přenesená",J156,0)</f>
        <v>0</v>
      </c>
      <c r="BI156" s="235">
        <f>IF(N156="nulová",J156,0)</f>
        <v>0</v>
      </c>
      <c r="BJ156" s="16" t="s">
        <v>86</v>
      </c>
      <c r="BK156" s="235">
        <f>ROUND(I156*H156,2)</f>
        <v>0</v>
      </c>
      <c r="BL156" s="16" t="s">
        <v>131</v>
      </c>
      <c r="BM156" s="234" t="s">
        <v>364</v>
      </c>
    </row>
    <row r="157" s="1" customFormat="1">
      <c r="B157" s="37"/>
      <c r="C157" s="38"/>
      <c r="D157" s="236" t="s">
        <v>133</v>
      </c>
      <c r="E157" s="38"/>
      <c r="F157" s="237" t="s">
        <v>365</v>
      </c>
      <c r="G157" s="38"/>
      <c r="H157" s="38"/>
      <c r="I157" s="138"/>
      <c r="J157" s="38"/>
      <c r="K157" s="38"/>
      <c r="L157" s="42"/>
      <c r="M157" s="238"/>
      <c r="N157" s="85"/>
      <c r="O157" s="85"/>
      <c r="P157" s="85"/>
      <c r="Q157" s="85"/>
      <c r="R157" s="85"/>
      <c r="S157" s="85"/>
      <c r="T157" s="86"/>
      <c r="AT157" s="16" t="s">
        <v>133</v>
      </c>
      <c r="AU157" s="16" t="s">
        <v>88</v>
      </c>
    </row>
    <row r="158" s="1" customFormat="1">
      <c r="B158" s="37"/>
      <c r="C158" s="38"/>
      <c r="D158" s="236" t="s">
        <v>142</v>
      </c>
      <c r="E158" s="38"/>
      <c r="F158" s="250" t="s">
        <v>366</v>
      </c>
      <c r="G158" s="38"/>
      <c r="H158" s="38"/>
      <c r="I158" s="138"/>
      <c r="J158" s="38"/>
      <c r="K158" s="38"/>
      <c r="L158" s="42"/>
      <c r="M158" s="238"/>
      <c r="N158" s="85"/>
      <c r="O158" s="85"/>
      <c r="P158" s="85"/>
      <c r="Q158" s="85"/>
      <c r="R158" s="85"/>
      <c r="S158" s="85"/>
      <c r="T158" s="86"/>
      <c r="AT158" s="16" t="s">
        <v>142</v>
      </c>
      <c r="AU158" s="16" t="s">
        <v>88</v>
      </c>
    </row>
    <row r="159" s="12" customFormat="1">
      <c r="B159" s="239"/>
      <c r="C159" s="240"/>
      <c r="D159" s="236" t="s">
        <v>135</v>
      </c>
      <c r="E159" s="241" t="s">
        <v>1</v>
      </c>
      <c r="F159" s="242" t="s">
        <v>367</v>
      </c>
      <c r="G159" s="240"/>
      <c r="H159" s="243">
        <v>1.8959999999999999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AT159" s="249" t="s">
        <v>135</v>
      </c>
      <c r="AU159" s="249" t="s">
        <v>88</v>
      </c>
      <c r="AV159" s="12" t="s">
        <v>88</v>
      </c>
      <c r="AW159" s="12" t="s">
        <v>34</v>
      </c>
      <c r="AX159" s="12" t="s">
        <v>86</v>
      </c>
      <c r="AY159" s="249" t="s">
        <v>124</v>
      </c>
    </row>
    <row r="160" s="1" customFormat="1" ht="16.5" customHeight="1">
      <c r="B160" s="37"/>
      <c r="C160" s="223" t="s">
        <v>212</v>
      </c>
      <c r="D160" s="223" t="s">
        <v>126</v>
      </c>
      <c r="E160" s="224" t="s">
        <v>243</v>
      </c>
      <c r="F160" s="225" t="s">
        <v>244</v>
      </c>
      <c r="G160" s="226" t="s">
        <v>139</v>
      </c>
      <c r="H160" s="227">
        <v>7.4359999999999999</v>
      </c>
      <c r="I160" s="228"/>
      <c r="J160" s="229">
        <f>ROUND(I160*H160,2)</f>
        <v>0</v>
      </c>
      <c r="K160" s="225" t="s">
        <v>245</v>
      </c>
      <c r="L160" s="42"/>
      <c r="M160" s="230" t="s">
        <v>1</v>
      </c>
      <c r="N160" s="231" t="s">
        <v>43</v>
      </c>
      <c r="O160" s="85"/>
      <c r="P160" s="232">
        <f>O160*H160</f>
        <v>0</v>
      </c>
      <c r="Q160" s="232">
        <v>0</v>
      </c>
      <c r="R160" s="232">
        <f>Q160*H160</f>
        <v>0</v>
      </c>
      <c r="S160" s="232">
        <v>0</v>
      </c>
      <c r="T160" s="233">
        <f>S160*H160</f>
        <v>0</v>
      </c>
      <c r="AR160" s="234" t="s">
        <v>131</v>
      </c>
      <c r="AT160" s="234" t="s">
        <v>126</v>
      </c>
      <c r="AU160" s="234" t="s">
        <v>88</v>
      </c>
      <c r="AY160" s="16" t="s">
        <v>124</v>
      </c>
      <c r="BE160" s="235">
        <f>IF(N160="základní",J160,0)</f>
        <v>0</v>
      </c>
      <c r="BF160" s="235">
        <f>IF(N160="snížená",J160,0)</f>
        <v>0</v>
      </c>
      <c r="BG160" s="235">
        <f>IF(N160="zákl. přenesená",J160,0)</f>
        <v>0</v>
      </c>
      <c r="BH160" s="235">
        <f>IF(N160="sníž. přenesená",J160,0)</f>
        <v>0</v>
      </c>
      <c r="BI160" s="235">
        <f>IF(N160="nulová",J160,0)</f>
        <v>0</v>
      </c>
      <c r="BJ160" s="16" t="s">
        <v>86</v>
      </c>
      <c r="BK160" s="235">
        <f>ROUND(I160*H160,2)</f>
        <v>0</v>
      </c>
      <c r="BL160" s="16" t="s">
        <v>131</v>
      </c>
      <c r="BM160" s="234" t="s">
        <v>368</v>
      </c>
    </row>
    <row r="161" s="1" customFormat="1">
      <c r="B161" s="37"/>
      <c r="C161" s="38"/>
      <c r="D161" s="236" t="s">
        <v>133</v>
      </c>
      <c r="E161" s="38"/>
      <c r="F161" s="237" t="s">
        <v>247</v>
      </c>
      <c r="G161" s="38"/>
      <c r="H161" s="38"/>
      <c r="I161" s="138"/>
      <c r="J161" s="38"/>
      <c r="K161" s="38"/>
      <c r="L161" s="42"/>
      <c r="M161" s="238"/>
      <c r="N161" s="85"/>
      <c r="O161" s="85"/>
      <c r="P161" s="85"/>
      <c r="Q161" s="85"/>
      <c r="R161" s="85"/>
      <c r="S161" s="85"/>
      <c r="T161" s="86"/>
      <c r="AT161" s="16" t="s">
        <v>133</v>
      </c>
      <c r="AU161" s="16" t="s">
        <v>88</v>
      </c>
    </row>
    <row r="162" s="13" customFormat="1">
      <c r="B162" s="264"/>
      <c r="C162" s="265"/>
      <c r="D162" s="236" t="s">
        <v>135</v>
      </c>
      <c r="E162" s="266" t="s">
        <v>1</v>
      </c>
      <c r="F162" s="267" t="s">
        <v>369</v>
      </c>
      <c r="G162" s="265"/>
      <c r="H162" s="266" t="s">
        <v>1</v>
      </c>
      <c r="I162" s="268"/>
      <c r="J162" s="265"/>
      <c r="K162" s="265"/>
      <c r="L162" s="269"/>
      <c r="M162" s="270"/>
      <c r="N162" s="271"/>
      <c r="O162" s="271"/>
      <c r="P162" s="271"/>
      <c r="Q162" s="271"/>
      <c r="R162" s="271"/>
      <c r="S162" s="271"/>
      <c r="T162" s="272"/>
      <c r="AT162" s="273" t="s">
        <v>135</v>
      </c>
      <c r="AU162" s="273" t="s">
        <v>88</v>
      </c>
      <c r="AV162" s="13" t="s">
        <v>86</v>
      </c>
      <c r="AW162" s="13" t="s">
        <v>34</v>
      </c>
      <c r="AX162" s="13" t="s">
        <v>78</v>
      </c>
      <c r="AY162" s="273" t="s">
        <v>124</v>
      </c>
    </row>
    <row r="163" s="12" customFormat="1">
      <c r="B163" s="239"/>
      <c r="C163" s="240"/>
      <c r="D163" s="236" t="s">
        <v>135</v>
      </c>
      <c r="E163" s="241" t="s">
        <v>1</v>
      </c>
      <c r="F163" s="242" t="s">
        <v>370</v>
      </c>
      <c r="G163" s="240"/>
      <c r="H163" s="243">
        <v>7.4359999999999999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AT163" s="249" t="s">
        <v>135</v>
      </c>
      <c r="AU163" s="249" t="s">
        <v>88</v>
      </c>
      <c r="AV163" s="12" t="s">
        <v>88</v>
      </c>
      <c r="AW163" s="12" t="s">
        <v>34</v>
      </c>
      <c r="AX163" s="12" t="s">
        <v>86</v>
      </c>
      <c r="AY163" s="249" t="s">
        <v>124</v>
      </c>
    </row>
    <row r="164" s="1" customFormat="1" ht="16.5" customHeight="1">
      <c r="B164" s="37"/>
      <c r="C164" s="223" t="s">
        <v>8</v>
      </c>
      <c r="D164" s="223" t="s">
        <v>126</v>
      </c>
      <c r="E164" s="224" t="s">
        <v>371</v>
      </c>
      <c r="F164" s="225" t="s">
        <v>372</v>
      </c>
      <c r="G164" s="226" t="s">
        <v>139</v>
      </c>
      <c r="H164" s="227">
        <v>8.4719999999999995</v>
      </c>
      <c r="I164" s="228"/>
      <c r="J164" s="229">
        <f>ROUND(I164*H164,2)</f>
        <v>0</v>
      </c>
      <c r="K164" s="225" t="s">
        <v>148</v>
      </c>
      <c r="L164" s="42"/>
      <c r="M164" s="230" t="s">
        <v>1</v>
      </c>
      <c r="N164" s="231" t="s">
        <v>43</v>
      </c>
      <c r="O164" s="85"/>
      <c r="P164" s="232">
        <f>O164*H164</f>
        <v>0</v>
      </c>
      <c r="Q164" s="232">
        <v>0</v>
      </c>
      <c r="R164" s="232">
        <f>Q164*H164</f>
        <v>0</v>
      </c>
      <c r="S164" s="232">
        <v>0</v>
      </c>
      <c r="T164" s="233">
        <f>S164*H164</f>
        <v>0</v>
      </c>
      <c r="AR164" s="234" t="s">
        <v>131</v>
      </c>
      <c r="AT164" s="234" t="s">
        <v>126</v>
      </c>
      <c r="AU164" s="234" t="s">
        <v>88</v>
      </c>
      <c r="AY164" s="16" t="s">
        <v>124</v>
      </c>
      <c r="BE164" s="235">
        <f>IF(N164="základní",J164,0)</f>
        <v>0</v>
      </c>
      <c r="BF164" s="235">
        <f>IF(N164="snížená",J164,0)</f>
        <v>0</v>
      </c>
      <c r="BG164" s="235">
        <f>IF(N164="zákl. přenesená",J164,0)</f>
        <v>0</v>
      </c>
      <c r="BH164" s="235">
        <f>IF(N164="sníž. přenesená",J164,0)</f>
        <v>0</v>
      </c>
      <c r="BI164" s="235">
        <f>IF(N164="nulová",J164,0)</f>
        <v>0</v>
      </c>
      <c r="BJ164" s="16" t="s">
        <v>86</v>
      </c>
      <c r="BK164" s="235">
        <f>ROUND(I164*H164,2)</f>
        <v>0</v>
      </c>
      <c r="BL164" s="16" t="s">
        <v>131</v>
      </c>
      <c r="BM164" s="234" t="s">
        <v>373</v>
      </c>
    </row>
    <row r="165" s="1" customFormat="1">
      <c r="B165" s="37"/>
      <c r="C165" s="38"/>
      <c r="D165" s="236" t="s">
        <v>133</v>
      </c>
      <c r="E165" s="38"/>
      <c r="F165" s="237" t="s">
        <v>374</v>
      </c>
      <c r="G165" s="38"/>
      <c r="H165" s="38"/>
      <c r="I165" s="138"/>
      <c r="J165" s="38"/>
      <c r="K165" s="38"/>
      <c r="L165" s="42"/>
      <c r="M165" s="238"/>
      <c r="N165" s="85"/>
      <c r="O165" s="85"/>
      <c r="P165" s="85"/>
      <c r="Q165" s="85"/>
      <c r="R165" s="85"/>
      <c r="S165" s="85"/>
      <c r="T165" s="86"/>
      <c r="AT165" s="16" t="s">
        <v>133</v>
      </c>
      <c r="AU165" s="16" t="s">
        <v>88</v>
      </c>
    </row>
    <row r="166" s="13" customFormat="1">
      <c r="B166" s="264"/>
      <c r="C166" s="265"/>
      <c r="D166" s="236" t="s">
        <v>135</v>
      </c>
      <c r="E166" s="266" t="s">
        <v>1</v>
      </c>
      <c r="F166" s="267" t="s">
        <v>375</v>
      </c>
      <c r="G166" s="265"/>
      <c r="H166" s="266" t="s">
        <v>1</v>
      </c>
      <c r="I166" s="268"/>
      <c r="J166" s="265"/>
      <c r="K166" s="265"/>
      <c r="L166" s="269"/>
      <c r="M166" s="270"/>
      <c r="N166" s="271"/>
      <c r="O166" s="271"/>
      <c r="P166" s="271"/>
      <c r="Q166" s="271"/>
      <c r="R166" s="271"/>
      <c r="S166" s="271"/>
      <c r="T166" s="272"/>
      <c r="AT166" s="273" t="s">
        <v>135</v>
      </c>
      <c r="AU166" s="273" t="s">
        <v>88</v>
      </c>
      <c r="AV166" s="13" t="s">
        <v>86</v>
      </c>
      <c r="AW166" s="13" t="s">
        <v>34</v>
      </c>
      <c r="AX166" s="13" t="s">
        <v>78</v>
      </c>
      <c r="AY166" s="273" t="s">
        <v>124</v>
      </c>
    </row>
    <row r="167" s="12" customFormat="1">
      <c r="B167" s="239"/>
      <c r="C167" s="240"/>
      <c r="D167" s="236" t="s">
        <v>135</v>
      </c>
      <c r="E167" s="241" t="s">
        <v>1</v>
      </c>
      <c r="F167" s="242" t="s">
        <v>376</v>
      </c>
      <c r="G167" s="240"/>
      <c r="H167" s="243">
        <v>8.4719999999999995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AT167" s="249" t="s">
        <v>135</v>
      </c>
      <c r="AU167" s="249" t="s">
        <v>88</v>
      </c>
      <c r="AV167" s="12" t="s">
        <v>88</v>
      </c>
      <c r="AW167" s="12" t="s">
        <v>34</v>
      </c>
      <c r="AX167" s="12" t="s">
        <v>86</v>
      </c>
      <c r="AY167" s="249" t="s">
        <v>124</v>
      </c>
    </row>
    <row r="168" s="11" customFormat="1" ht="22.8" customHeight="1">
      <c r="B168" s="207"/>
      <c r="C168" s="208"/>
      <c r="D168" s="209" t="s">
        <v>77</v>
      </c>
      <c r="E168" s="221" t="s">
        <v>131</v>
      </c>
      <c r="F168" s="221" t="s">
        <v>377</v>
      </c>
      <c r="G168" s="208"/>
      <c r="H168" s="208"/>
      <c r="I168" s="211"/>
      <c r="J168" s="222">
        <f>BK168</f>
        <v>0</v>
      </c>
      <c r="K168" s="208"/>
      <c r="L168" s="213"/>
      <c r="M168" s="214"/>
      <c r="N168" s="215"/>
      <c r="O168" s="215"/>
      <c r="P168" s="216">
        <f>SUM(P169:P177)</f>
        <v>0</v>
      </c>
      <c r="Q168" s="215"/>
      <c r="R168" s="216">
        <f>SUM(R169:R177)</f>
        <v>11.98718976</v>
      </c>
      <c r="S168" s="215"/>
      <c r="T168" s="217">
        <f>SUM(T169:T177)</f>
        <v>0</v>
      </c>
      <c r="AR168" s="218" t="s">
        <v>86</v>
      </c>
      <c r="AT168" s="219" t="s">
        <v>77</v>
      </c>
      <c r="AU168" s="219" t="s">
        <v>86</v>
      </c>
      <c r="AY168" s="218" t="s">
        <v>124</v>
      </c>
      <c r="BK168" s="220">
        <f>SUM(BK169:BK177)</f>
        <v>0</v>
      </c>
    </row>
    <row r="169" s="1" customFormat="1" ht="24" customHeight="1">
      <c r="B169" s="37"/>
      <c r="C169" s="223" t="s">
        <v>223</v>
      </c>
      <c r="D169" s="223" t="s">
        <v>126</v>
      </c>
      <c r="E169" s="224" t="s">
        <v>378</v>
      </c>
      <c r="F169" s="225" t="s">
        <v>379</v>
      </c>
      <c r="G169" s="226" t="s">
        <v>177</v>
      </c>
      <c r="H169" s="227">
        <v>1.1519999999999999</v>
      </c>
      <c r="I169" s="228"/>
      <c r="J169" s="229">
        <f>ROUND(I169*H169,2)</f>
        <v>0</v>
      </c>
      <c r="K169" s="225" t="s">
        <v>1</v>
      </c>
      <c r="L169" s="42"/>
      <c r="M169" s="230" t="s">
        <v>1</v>
      </c>
      <c r="N169" s="231" t="s">
        <v>43</v>
      </c>
      <c r="O169" s="85"/>
      <c r="P169" s="232">
        <f>O169*H169</f>
        <v>0</v>
      </c>
      <c r="Q169" s="232">
        <v>2.13408</v>
      </c>
      <c r="R169" s="232">
        <f>Q169*H169</f>
        <v>2.45846016</v>
      </c>
      <c r="S169" s="232">
        <v>0</v>
      </c>
      <c r="T169" s="233">
        <f>S169*H169</f>
        <v>0</v>
      </c>
      <c r="AR169" s="234" t="s">
        <v>131</v>
      </c>
      <c r="AT169" s="234" t="s">
        <v>126</v>
      </c>
      <c r="AU169" s="234" t="s">
        <v>88</v>
      </c>
      <c r="AY169" s="16" t="s">
        <v>124</v>
      </c>
      <c r="BE169" s="235">
        <f>IF(N169="základní",J169,0)</f>
        <v>0</v>
      </c>
      <c r="BF169" s="235">
        <f>IF(N169="snížená",J169,0)</f>
        <v>0</v>
      </c>
      <c r="BG169" s="235">
        <f>IF(N169="zákl. přenesená",J169,0)</f>
        <v>0</v>
      </c>
      <c r="BH169" s="235">
        <f>IF(N169="sníž. přenesená",J169,0)</f>
        <v>0</v>
      </c>
      <c r="BI169" s="235">
        <f>IF(N169="nulová",J169,0)</f>
        <v>0</v>
      </c>
      <c r="BJ169" s="16" t="s">
        <v>86</v>
      </c>
      <c r="BK169" s="235">
        <f>ROUND(I169*H169,2)</f>
        <v>0</v>
      </c>
      <c r="BL169" s="16" t="s">
        <v>131</v>
      </c>
      <c r="BM169" s="234" t="s">
        <v>380</v>
      </c>
    </row>
    <row r="170" s="1" customFormat="1">
      <c r="B170" s="37"/>
      <c r="C170" s="38"/>
      <c r="D170" s="236" t="s">
        <v>133</v>
      </c>
      <c r="E170" s="38"/>
      <c r="F170" s="237" t="s">
        <v>381</v>
      </c>
      <c r="G170" s="38"/>
      <c r="H170" s="38"/>
      <c r="I170" s="138"/>
      <c r="J170" s="38"/>
      <c r="K170" s="38"/>
      <c r="L170" s="42"/>
      <c r="M170" s="238"/>
      <c r="N170" s="85"/>
      <c r="O170" s="85"/>
      <c r="P170" s="85"/>
      <c r="Q170" s="85"/>
      <c r="R170" s="85"/>
      <c r="S170" s="85"/>
      <c r="T170" s="86"/>
      <c r="AT170" s="16" t="s">
        <v>133</v>
      </c>
      <c r="AU170" s="16" t="s">
        <v>88</v>
      </c>
    </row>
    <row r="171" s="12" customFormat="1">
      <c r="B171" s="239"/>
      <c r="C171" s="240"/>
      <c r="D171" s="236" t="s">
        <v>135</v>
      </c>
      <c r="E171" s="241" t="s">
        <v>1</v>
      </c>
      <c r="F171" s="242" t="s">
        <v>350</v>
      </c>
      <c r="G171" s="240"/>
      <c r="H171" s="243">
        <v>1.1519999999999999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AT171" s="249" t="s">
        <v>135</v>
      </c>
      <c r="AU171" s="249" t="s">
        <v>88</v>
      </c>
      <c r="AV171" s="12" t="s">
        <v>88</v>
      </c>
      <c r="AW171" s="12" t="s">
        <v>34</v>
      </c>
      <c r="AX171" s="12" t="s">
        <v>86</v>
      </c>
      <c r="AY171" s="249" t="s">
        <v>124</v>
      </c>
    </row>
    <row r="172" s="1" customFormat="1" ht="24" customHeight="1">
      <c r="B172" s="37"/>
      <c r="C172" s="223" t="s">
        <v>229</v>
      </c>
      <c r="D172" s="223" t="s">
        <v>126</v>
      </c>
      <c r="E172" s="224" t="s">
        <v>382</v>
      </c>
      <c r="F172" s="225" t="s">
        <v>383</v>
      </c>
      <c r="G172" s="226" t="s">
        <v>139</v>
      </c>
      <c r="H172" s="227">
        <v>1.44</v>
      </c>
      <c r="I172" s="228"/>
      <c r="J172" s="229">
        <f>ROUND(I172*H172,2)</f>
        <v>0</v>
      </c>
      <c r="K172" s="225" t="s">
        <v>1</v>
      </c>
      <c r="L172" s="42"/>
      <c r="M172" s="230" t="s">
        <v>1</v>
      </c>
      <c r="N172" s="231" t="s">
        <v>43</v>
      </c>
      <c r="O172" s="85"/>
      <c r="P172" s="232">
        <f>O172*H172</f>
        <v>0</v>
      </c>
      <c r="Q172" s="232">
        <v>0</v>
      </c>
      <c r="R172" s="232">
        <f>Q172*H172</f>
        <v>0</v>
      </c>
      <c r="S172" s="232">
        <v>0</v>
      </c>
      <c r="T172" s="233">
        <f>S172*H172</f>
        <v>0</v>
      </c>
      <c r="AR172" s="234" t="s">
        <v>131</v>
      </c>
      <c r="AT172" s="234" t="s">
        <v>126</v>
      </c>
      <c r="AU172" s="234" t="s">
        <v>88</v>
      </c>
      <c r="AY172" s="16" t="s">
        <v>124</v>
      </c>
      <c r="BE172" s="235">
        <f>IF(N172="základní",J172,0)</f>
        <v>0</v>
      </c>
      <c r="BF172" s="235">
        <f>IF(N172="snížená",J172,0)</f>
        <v>0</v>
      </c>
      <c r="BG172" s="235">
        <f>IF(N172="zákl. přenesená",J172,0)</f>
        <v>0</v>
      </c>
      <c r="BH172" s="235">
        <f>IF(N172="sníž. přenesená",J172,0)</f>
        <v>0</v>
      </c>
      <c r="BI172" s="235">
        <f>IF(N172="nulová",J172,0)</f>
        <v>0</v>
      </c>
      <c r="BJ172" s="16" t="s">
        <v>86</v>
      </c>
      <c r="BK172" s="235">
        <f>ROUND(I172*H172,2)</f>
        <v>0</v>
      </c>
      <c r="BL172" s="16" t="s">
        <v>131</v>
      </c>
      <c r="BM172" s="234" t="s">
        <v>384</v>
      </c>
    </row>
    <row r="173" s="1" customFormat="1">
      <c r="B173" s="37"/>
      <c r="C173" s="38"/>
      <c r="D173" s="236" t="s">
        <v>133</v>
      </c>
      <c r="E173" s="38"/>
      <c r="F173" s="237" t="s">
        <v>385</v>
      </c>
      <c r="G173" s="38"/>
      <c r="H173" s="38"/>
      <c r="I173" s="138"/>
      <c r="J173" s="38"/>
      <c r="K173" s="38"/>
      <c r="L173" s="42"/>
      <c r="M173" s="238"/>
      <c r="N173" s="85"/>
      <c r="O173" s="85"/>
      <c r="P173" s="85"/>
      <c r="Q173" s="85"/>
      <c r="R173" s="85"/>
      <c r="S173" s="85"/>
      <c r="T173" s="86"/>
      <c r="AT173" s="16" t="s">
        <v>133</v>
      </c>
      <c r="AU173" s="16" t="s">
        <v>88</v>
      </c>
    </row>
    <row r="174" s="12" customFormat="1">
      <c r="B174" s="239"/>
      <c r="C174" s="240"/>
      <c r="D174" s="236" t="s">
        <v>135</v>
      </c>
      <c r="E174" s="241" t="s">
        <v>1</v>
      </c>
      <c r="F174" s="242" t="s">
        <v>386</v>
      </c>
      <c r="G174" s="240"/>
      <c r="H174" s="243">
        <v>1.44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AT174" s="249" t="s">
        <v>135</v>
      </c>
      <c r="AU174" s="249" t="s">
        <v>88</v>
      </c>
      <c r="AV174" s="12" t="s">
        <v>88</v>
      </c>
      <c r="AW174" s="12" t="s">
        <v>34</v>
      </c>
      <c r="AX174" s="12" t="s">
        <v>86</v>
      </c>
      <c r="AY174" s="249" t="s">
        <v>124</v>
      </c>
    </row>
    <row r="175" s="1" customFormat="1" ht="24" customHeight="1">
      <c r="B175" s="37"/>
      <c r="C175" s="223" t="s">
        <v>235</v>
      </c>
      <c r="D175" s="223" t="s">
        <v>126</v>
      </c>
      <c r="E175" s="224" t="s">
        <v>387</v>
      </c>
      <c r="F175" s="225" t="s">
        <v>388</v>
      </c>
      <c r="G175" s="226" t="s">
        <v>177</v>
      </c>
      <c r="H175" s="227">
        <v>4.7720000000000002</v>
      </c>
      <c r="I175" s="228"/>
      <c r="J175" s="229">
        <f>ROUND(I175*H175,2)</f>
        <v>0</v>
      </c>
      <c r="K175" s="225" t="s">
        <v>389</v>
      </c>
      <c r="L175" s="42"/>
      <c r="M175" s="230" t="s">
        <v>1</v>
      </c>
      <c r="N175" s="231" t="s">
        <v>43</v>
      </c>
      <c r="O175" s="85"/>
      <c r="P175" s="232">
        <f>O175*H175</f>
        <v>0</v>
      </c>
      <c r="Q175" s="232">
        <v>1.9967999999999999</v>
      </c>
      <c r="R175" s="232">
        <f>Q175*H175</f>
        <v>9.5287296000000001</v>
      </c>
      <c r="S175" s="232">
        <v>0</v>
      </c>
      <c r="T175" s="233">
        <f>S175*H175</f>
        <v>0</v>
      </c>
      <c r="AR175" s="234" t="s">
        <v>131</v>
      </c>
      <c r="AT175" s="234" t="s">
        <v>126</v>
      </c>
      <c r="AU175" s="234" t="s">
        <v>88</v>
      </c>
      <c r="AY175" s="16" t="s">
        <v>124</v>
      </c>
      <c r="BE175" s="235">
        <f>IF(N175="základní",J175,0)</f>
        <v>0</v>
      </c>
      <c r="BF175" s="235">
        <f>IF(N175="snížená",J175,0)</f>
        <v>0</v>
      </c>
      <c r="BG175" s="235">
        <f>IF(N175="zákl. přenesená",J175,0)</f>
        <v>0</v>
      </c>
      <c r="BH175" s="235">
        <f>IF(N175="sníž. přenesená",J175,0)</f>
        <v>0</v>
      </c>
      <c r="BI175" s="235">
        <f>IF(N175="nulová",J175,0)</f>
        <v>0</v>
      </c>
      <c r="BJ175" s="16" t="s">
        <v>86</v>
      </c>
      <c r="BK175" s="235">
        <f>ROUND(I175*H175,2)</f>
        <v>0</v>
      </c>
      <c r="BL175" s="16" t="s">
        <v>131</v>
      </c>
      <c r="BM175" s="234" t="s">
        <v>390</v>
      </c>
    </row>
    <row r="176" s="1" customFormat="1">
      <c r="B176" s="37"/>
      <c r="C176" s="38"/>
      <c r="D176" s="236" t="s">
        <v>142</v>
      </c>
      <c r="E176" s="38"/>
      <c r="F176" s="250" t="s">
        <v>391</v>
      </c>
      <c r="G176" s="38"/>
      <c r="H176" s="38"/>
      <c r="I176" s="138"/>
      <c r="J176" s="38"/>
      <c r="K176" s="38"/>
      <c r="L176" s="42"/>
      <c r="M176" s="238"/>
      <c r="N176" s="85"/>
      <c r="O176" s="85"/>
      <c r="P176" s="85"/>
      <c r="Q176" s="85"/>
      <c r="R176" s="85"/>
      <c r="S176" s="85"/>
      <c r="T176" s="86"/>
      <c r="AT176" s="16" t="s">
        <v>142</v>
      </c>
      <c r="AU176" s="16" t="s">
        <v>88</v>
      </c>
    </row>
    <row r="177" s="12" customFormat="1">
      <c r="B177" s="239"/>
      <c r="C177" s="240"/>
      <c r="D177" s="236" t="s">
        <v>135</v>
      </c>
      <c r="E177" s="241" t="s">
        <v>1</v>
      </c>
      <c r="F177" s="242" t="s">
        <v>392</v>
      </c>
      <c r="G177" s="240"/>
      <c r="H177" s="243">
        <v>4.7720000000000002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AT177" s="249" t="s">
        <v>135</v>
      </c>
      <c r="AU177" s="249" t="s">
        <v>88</v>
      </c>
      <c r="AV177" s="12" t="s">
        <v>88</v>
      </c>
      <c r="AW177" s="12" t="s">
        <v>34</v>
      </c>
      <c r="AX177" s="12" t="s">
        <v>86</v>
      </c>
      <c r="AY177" s="249" t="s">
        <v>124</v>
      </c>
    </row>
    <row r="178" s="11" customFormat="1" ht="22.8" customHeight="1">
      <c r="B178" s="207"/>
      <c r="C178" s="208"/>
      <c r="D178" s="209" t="s">
        <v>77</v>
      </c>
      <c r="E178" s="221" t="s">
        <v>161</v>
      </c>
      <c r="F178" s="221" t="s">
        <v>393</v>
      </c>
      <c r="G178" s="208"/>
      <c r="H178" s="208"/>
      <c r="I178" s="211"/>
      <c r="J178" s="222">
        <f>BK178</f>
        <v>0</v>
      </c>
      <c r="K178" s="208"/>
      <c r="L178" s="213"/>
      <c r="M178" s="214"/>
      <c r="N178" s="215"/>
      <c r="O178" s="215"/>
      <c r="P178" s="216">
        <f>SUM(P179:P180)</f>
        <v>0</v>
      </c>
      <c r="Q178" s="215"/>
      <c r="R178" s="216">
        <f>SUM(R179:R180)</f>
        <v>0.17204999999999998</v>
      </c>
      <c r="S178" s="215"/>
      <c r="T178" s="217">
        <f>SUM(T179:T180)</f>
        <v>0</v>
      </c>
      <c r="AR178" s="218" t="s">
        <v>86</v>
      </c>
      <c r="AT178" s="219" t="s">
        <v>77</v>
      </c>
      <c r="AU178" s="219" t="s">
        <v>86</v>
      </c>
      <c r="AY178" s="218" t="s">
        <v>124</v>
      </c>
      <c r="BK178" s="220">
        <f>SUM(BK179:BK180)</f>
        <v>0</v>
      </c>
    </row>
    <row r="179" s="1" customFormat="1" ht="24" customHeight="1">
      <c r="B179" s="37"/>
      <c r="C179" s="223" t="s">
        <v>303</v>
      </c>
      <c r="D179" s="223" t="s">
        <v>126</v>
      </c>
      <c r="E179" s="224" t="s">
        <v>394</v>
      </c>
      <c r="F179" s="225" t="s">
        <v>395</v>
      </c>
      <c r="G179" s="226" t="s">
        <v>139</v>
      </c>
      <c r="H179" s="227">
        <v>7.5</v>
      </c>
      <c r="I179" s="228"/>
      <c r="J179" s="229">
        <f>ROUND(I179*H179,2)</f>
        <v>0</v>
      </c>
      <c r="K179" s="225" t="s">
        <v>148</v>
      </c>
      <c r="L179" s="42"/>
      <c r="M179" s="230" t="s">
        <v>1</v>
      </c>
      <c r="N179" s="231" t="s">
        <v>43</v>
      </c>
      <c r="O179" s="85"/>
      <c r="P179" s="232">
        <f>O179*H179</f>
        <v>0</v>
      </c>
      <c r="Q179" s="232">
        <v>0.022939999999999999</v>
      </c>
      <c r="R179" s="232">
        <f>Q179*H179</f>
        <v>0.17204999999999998</v>
      </c>
      <c r="S179" s="232">
        <v>0</v>
      </c>
      <c r="T179" s="233">
        <f>S179*H179</f>
        <v>0</v>
      </c>
      <c r="AR179" s="234" t="s">
        <v>131</v>
      </c>
      <c r="AT179" s="234" t="s">
        <v>126</v>
      </c>
      <c r="AU179" s="234" t="s">
        <v>88</v>
      </c>
      <c r="AY179" s="16" t="s">
        <v>124</v>
      </c>
      <c r="BE179" s="235">
        <f>IF(N179="základní",J179,0)</f>
        <v>0</v>
      </c>
      <c r="BF179" s="235">
        <f>IF(N179="snížená",J179,0)</f>
        <v>0</v>
      </c>
      <c r="BG179" s="235">
        <f>IF(N179="zákl. přenesená",J179,0)</f>
        <v>0</v>
      </c>
      <c r="BH179" s="235">
        <f>IF(N179="sníž. přenesená",J179,0)</f>
        <v>0</v>
      </c>
      <c r="BI179" s="235">
        <f>IF(N179="nulová",J179,0)</f>
        <v>0</v>
      </c>
      <c r="BJ179" s="16" t="s">
        <v>86</v>
      </c>
      <c r="BK179" s="235">
        <f>ROUND(I179*H179,2)</f>
        <v>0</v>
      </c>
      <c r="BL179" s="16" t="s">
        <v>131</v>
      </c>
      <c r="BM179" s="234" t="s">
        <v>396</v>
      </c>
    </row>
    <row r="180" s="1" customFormat="1">
      <c r="B180" s="37"/>
      <c r="C180" s="38"/>
      <c r="D180" s="236" t="s">
        <v>133</v>
      </c>
      <c r="E180" s="38"/>
      <c r="F180" s="237" t="s">
        <v>397</v>
      </c>
      <c r="G180" s="38"/>
      <c r="H180" s="38"/>
      <c r="I180" s="138"/>
      <c r="J180" s="38"/>
      <c r="K180" s="38"/>
      <c r="L180" s="42"/>
      <c r="M180" s="238"/>
      <c r="N180" s="85"/>
      <c r="O180" s="85"/>
      <c r="P180" s="85"/>
      <c r="Q180" s="85"/>
      <c r="R180" s="85"/>
      <c r="S180" s="85"/>
      <c r="T180" s="86"/>
      <c r="AT180" s="16" t="s">
        <v>133</v>
      </c>
      <c r="AU180" s="16" t="s">
        <v>88</v>
      </c>
    </row>
    <row r="181" s="11" customFormat="1" ht="22.8" customHeight="1">
      <c r="B181" s="207"/>
      <c r="C181" s="208"/>
      <c r="D181" s="209" t="s">
        <v>77</v>
      </c>
      <c r="E181" s="221" t="s">
        <v>180</v>
      </c>
      <c r="F181" s="221" t="s">
        <v>398</v>
      </c>
      <c r="G181" s="208"/>
      <c r="H181" s="208"/>
      <c r="I181" s="211"/>
      <c r="J181" s="222">
        <f>BK181</f>
        <v>0</v>
      </c>
      <c r="K181" s="208"/>
      <c r="L181" s="213"/>
      <c r="M181" s="214"/>
      <c r="N181" s="215"/>
      <c r="O181" s="215"/>
      <c r="P181" s="216">
        <f>SUM(P182:P189)</f>
        <v>0</v>
      </c>
      <c r="Q181" s="215"/>
      <c r="R181" s="216">
        <f>SUM(R182:R189)</f>
        <v>0</v>
      </c>
      <c r="S181" s="215"/>
      <c r="T181" s="217">
        <f>SUM(T182:T189)</f>
        <v>6.0424999999999995</v>
      </c>
      <c r="AR181" s="218" t="s">
        <v>86</v>
      </c>
      <c r="AT181" s="219" t="s">
        <v>77</v>
      </c>
      <c r="AU181" s="219" t="s">
        <v>86</v>
      </c>
      <c r="AY181" s="218" t="s">
        <v>124</v>
      </c>
      <c r="BK181" s="220">
        <f>SUM(BK182:BK189)</f>
        <v>0</v>
      </c>
    </row>
    <row r="182" s="1" customFormat="1" ht="24" customHeight="1">
      <c r="B182" s="37"/>
      <c r="C182" s="223" t="s">
        <v>258</v>
      </c>
      <c r="D182" s="223" t="s">
        <v>126</v>
      </c>
      <c r="E182" s="224" t="s">
        <v>399</v>
      </c>
      <c r="F182" s="225" t="s">
        <v>400</v>
      </c>
      <c r="G182" s="226" t="s">
        <v>139</v>
      </c>
      <c r="H182" s="227">
        <v>7.5</v>
      </c>
      <c r="I182" s="228"/>
      <c r="J182" s="229">
        <f>ROUND(I182*H182,2)</f>
        <v>0</v>
      </c>
      <c r="K182" s="225" t="s">
        <v>148</v>
      </c>
      <c r="L182" s="42"/>
      <c r="M182" s="230" t="s">
        <v>1</v>
      </c>
      <c r="N182" s="231" t="s">
        <v>43</v>
      </c>
      <c r="O182" s="85"/>
      <c r="P182" s="232">
        <f>O182*H182</f>
        <v>0</v>
      </c>
      <c r="Q182" s="232">
        <v>0</v>
      </c>
      <c r="R182" s="232">
        <f>Q182*H182</f>
        <v>0</v>
      </c>
      <c r="S182" s="232">
        <v>0.010999999999999999</v>
      </c>
      <c r="T182" s="233">
        <f>S182*H182</f>
        <v>0.08249999999999999</v>
      </c>
      <c r="AR182" s="234" t="s">
        <v>131</v>
      </c>
      <c r="AT182" s="234" t="s">
        <v>126</v>
      </c>
      <c r="AU182" s="234" t="s">
        <v>88</v>
      </c>
      <c r="AY182" s="16" t="s">
        <v>124</v>
      </c>
      <c r="BE182" s="235">
        <f>IF(N182="základní",J182,0)</f>
        <v>0</v>
      </c>
      <c r="BF182" s="235">
        <f>IF(N182="snížená",J182,0)</f>
        <v>0</v>
      </c>
      <c r="BG182" s="235">
        <f>IF(N182="zákl. přenesená",J182,0)</f>
        <v>0</v>
      </c>
      <c r="BH182" s="235">
        <f>IF(N182="sníž. přenesená",J182,0)</f>
        <v>0</v>
      </c>
      <c r="BI182" s="235">
        <f>IF(N182="nulová",J182,0)</f>
        <v>0</v>
      </c>
      <c r="BJ182" s="16" t="s">
        <v>86</v>
      </c>
      <c r="BK182" s="235">
        <f>ROUND(I182*H182,2)</f>
        <v>0</v>
      </c>
      <c r="BL182" s="16" t="s">
        <v>131</v>
      </c>
      <c r="BM182" s="234" t="s">
        <v>401</v>
      </c>
    </row>
    <row r="183" s="1" customFormat="1">
      <c r="B183" s="37"/>
      <c r="C183" s="38"/>
      <c r="D183" s="236" t="s">
        <v>133</v>
      </c>
      <c r="E183" s="38"/>
      <c r="F183" s="237" t="s">
        <v>402</v>
      </c>
      <c r="G183" s="38"/>
      <c r="H183" s="38"/>
      <c r="I183" s="138"/>
      <c r="J183" s="38"/>
      <c r="K183" s="38"/>
      <c r="L183" s="42"/>
      <c r="M183" s="238"/>
      <c r="N183" s="85"/>
      <c r="O183" s="85"/>
      <c r="P183" s="85"/>
      <c r="Q183" s="85"/>
      <c r="R183" s="85"/>
      <c r="S183" s="85"/>
      <c r="T183" s="86"/>
      <c r="AT183" s="16" t="s">
        <v>133</v>
      </c>
      <c r="AU183" s="16" t="s">
        <v>88</v>
      </c>
    </row>
    <row r="184" s="13" customFormat="1">
      <c r="B184" s="264"/>
      <c r="C184" s="265"/>
      <c r="D184" s="236" t="s">
        <v>135</v>
      </c>
      <c r="E184" s="266" t="s">
        <v>1</v>
      </c>
      <c r="F184" s="267" t="s">
        <v>403</v>
      </c>
      <c r="G184" s="265"/>
      <c r="H184" s="266" t="s">
        <v>1</v>
      </c>
      <c r="I184" s="268"/>
      <c r="J184" s="265"/>
      <c r="K184" s="265"/>
      <c r="L184" s="269"/>
      <c r="M184" s="270"/>
      <c r="N184" s="271"/>
      <c r="O184" s="271"/>
      <c r="P184" s="271"/>
      <c r="Q184" s="271"/>
      <c r="R184" s="271"/>
      <c r="S184" s="271"/>
      <c r="T184" s="272"/>
      <c r="AT184" s="273" t="s">
        <v>135</v>
      </c>
      <c r="AU184" s="273" t="s">
        <v>88</v>
      </c>
      <c r="AV184" s="13" t="s">
        <v>86</v>
      </c>
      <c r="AW184" s="13" t="s">
        <v>34</v>
      </c>
      <c r="AX184" s="13" t="s">
        <v>78</v>
      </c>
      <c r="AY184" s="273" t="s">
        <v>124</v>
      </c>
    </row>
    <row r="185" s="12" customFormat="1">
      <c r="B185" s="239"/>
      <c r="C185" s="240"/>
      <c r="D185" s="236" t="s">
        <v>135</v>
      </c>
      <c r="E185" s="241" t="s">
        <v>1</v>
      </c>
      <c r="F185" s="242" t="s">
        <v>404</v>
      </c>
      <c r="G185" s="240"/>
      <c r="H185" s="243">
        <v>7.5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AT185" s="249" t="s">
        <v>135</v>
      </c>
      <c r="AU185" s="249" t="s">
        <v>88</v>
      </c>
      <c r="AV185" s="12" t="s">
        <v>88</v>
      </c>
      <c r="AW185" s="12" t="s">
        <v>34</v>
      </c>
      <c r="AX185" s="12" t="s">
        <v>86</v>
      </c>
      <c r="AY185" s="249" t="s">
        <v>124</v>
      </c>
    </row>
    <row r="186" s="1" customFormat="1" ht="16.5" customHeight="1">
      <c r="B186" s="37"/>
      <c r="C186" s="223" t="s">
        <v>242</v>
      </c>
      <c r="D186" s="223" t="s">
        <v>126</v>
      </c>
      <c r="E186" s="224" t="s">
        <v>405</v>
      </c>
      <c r="F186" s="225" t="s">
        <v>406</v>
      </c>
      <c r="G186" s="226" t="s">
        <v>177</v>
      </c>
      <c r="H186" s="227">
        <v>2.98</v>
      </c>
      <c r="I186" s="228"/>
      <c r="J186" s="229">
        <f>ROUND(I186*H186,2)</f>
        <v>0</v>
      </c>
      <c r="K186" s="225" t="s">
        <v>148</v>
      </c>
      <c r="L186" s="42"/>
      <c r="M186" s="230" t="s">
        <v>1</v>
      </c>
      <c r="N186" s="231" t="s">
        <v>43</v>
      </c>
      <c r="O186" s="85"/>
      <c r="P186" s="232">
        <f>O186*H186</f>
        <v>0</v>
      </c>
      <c r="Q186" s="232">
        <v>0</v>
      </c>
      <c r="R186" s="232">
        <f>Q186*H186</f>
        <v>0</v>
      </c>
      <c r="S186" s="232">
        <v>2</v>
      </c>
      <c r="T186" s="233">
        <f>S186*H186</f>
        <v>5.96</v>
      </c>
      <c r="AR186" s="234" t="s">
        <v>131</v>
      </c>
      <c r="AT186" s="234" t="s">
        <v>126</v>
      </c>
      <c r="AU186" s="234" t="s">
        <v>88</v>
      </c>
      <c r="AY186" s="16" t="s">
        <v>124</v>
      </c>
      <c r="BE186" s="235">
        <f>IF(N186="základní",J186,0)</f>
        <v>0</v>
      </c>
      <c r="BF186" s="235">
        <f>IF(N186="snížená",J186,0)</f>
        <v>0</v>
      </c>
      <c r="BG186" s="235">
        <f>IF(N186="zákl. přenesená",J186,0)</f>
        <v>0</v>
      </c>
      <c r="BH186" s="235">
        <f>IF(N186="sníž. přenesená",J186,0)</f>
        <v>0</v>
      </c>
      <c r="BI186" s="235">
        <f>IF(N186="nulová",J186,0)</f>
        <v>0</v>
      </c>
      <c r="BJ186" s="16" t="s">
        <v>86</v>
      </c>
      <c r="BK186" s="235">
        <f>ROUND(I186*H186,2)</f>
        <v>0</v>
      </c>
      <c r="BL186" s="16" t="s">
        <v>131</v>
      </c>
      <c r="BM186" s="234" t="s">
        <v>407</v>
      </c>
    </row>
    <row r="187" s="1" customFormat="1">
      <c r="B187" s="37"/>
      <c r="C187" s="38"/>
      <c r="D187" s="236" t="s">
        <v>133</v>
      </c>
      <c r="E187" s="38"/>
      <c r="F187" s="237" t="s">
        <v>408</v>
      </c>
      <c r="G187" s="38"/>
      <c r="H187" s="38"/>
      <c r="I187" s="138"/>
      <c r="J187" s="38"/>
      <c r="K187" s="38"/>
      <c r="L187" s="42"/>
      <c r="M187" s="238"/>
      <c r="N187" s="85"/>
      <c r="O187" s="85"/>
      <c r="P187" s="85"/>
      <c r="Q187" s="85"/>
      <c r="R187" s="85"/>
      <c r="S187" s="85"/>
      <c r="T187" s="86"/>
      <c r="AT187" s="16" t="s">
        <v>133</v>
      </c>
      <c r="AU187" s="16" t="s">
        <v>88</v>
      </c>
    </row>
    <row r="188" s="1" customFormat="1">
      <c r="B188" s="37"/>
      <c r="C188" s="38"/>
      <c r="D188" s="236" t="s">
        <v>142</v>
      </c>
      <c r="E188" s="38"/>
      <c r="F188" s="250" t="s">
        <v>409</v>
      </c>
      <c r="G188" s="38"/>
      <c r="H188" s="38"/>
      <c r="I188" s="138"/>
      <c r="J188" s="38"/>
      <c r="K188" s="38"/>
      <c r="L188" s="42"/>
      <c r="M188" s="238"/>
      <c r="N188" s="85"/>
      <c r="O188" s="85"/>
      <c r="P188" s="85"/>
      <c r="Q188" s="85"/>
      <c r="R188" s="85"/>
      <c r="S188" s="85"/>
      <c r="T188" s="86"/>
      <c r="AT188" s="16" t="s">
        <v>142</v>
      </c>
      <c r="AU188" s="16" t="s">
        <v>88</v>
      </c>
    </row>
    <row r="189" s="12" customFormat="1">
      <c r="B189" s="239"/>
      <c r="C189" s="240"/>
      <c r="D189" s="236" t="s">
        <v>135</v>
      </c>
      <c r="E189" s="241" t="s">
        <v>1</v>
      </c>
      <c r="F189" s="242" t="s">
        <v>410</v>
      </c>
      <c r="G189" s="240"/>
      <c r="H189" s="243">
        <v>2.98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AT189" s="249" t="s">
        <v>135</v>
      </c>
      <c r="AU189" s="249" t="s">
        <v>88</v>
      </c>
      <c r="AV189" s="12" t="s">
        <v>88</v>
      </c>
      <c r="AW189" s="12" t="s">
        <v>34</v>
      </c>
      <c r="AX189" s="12" t="s">
        <v>86</v>
      </c>
      <c r="AY189" s="249" t="s">
        <v>124</v>
      </c>
    </row>
    <row r="190" s="11" customFormat="1" ht="22.8" customHeight="1">
      <c r="B190" s="207"/>
      <c r="C190" s="208"/>
      <c r="D190" s="209" t="s">
        <v>77</v>
      </c>
      <c r="E190" s="221" t="s">
        <v>411</v>
      </c>
      <c r="F190" s="221" t="s">
        <v>412</v>
      </c>
      <c r="G190" s="208"/>
      <c r="H190" s="208"/>
      <c r="I190" s="211"/>
      <c r="J190" s="222">
        <f>BK190</f>
        <v>0</v>
      </c>
      <c r="K190" s="208"/>
      <c r="L190" s="213"/>
      <c r="M190" s="214"/>
      <c r="N190" s="215"/>
      <c r="O190" s="215"/>
      <c r="P190" s="216">
        <f>SUM(P191:P198)</f>
        <v>0</v>
      </c>
      <c r="Q190" s="215"/>
      <c r="R190" s="216">
        <f>SUM(R191:R198)</f>
        <v>0</v>
      </c>
      <c r="S190" s="215"/>
      <c r="T190" s="217">
        <f>SUM(T191:T198)</f>
        <v>0</v>
      </c>
      <c r="AR190" s="218" t="s">
        <v>86</v>
      </c>
      <c r="AT190" s="219" t="s">
        <v>77</v>
      </c>
      <c r="AU190" s="219" t="s">
        <v>86</v>
      </c>
      <c r="AY190" s="218" t="s">
        <v>124</v>
      </c>
      <c r="BK190" s="220">
        <f>SUM(BK191:BK198)</f>
        <v>0</v>
      </c>
    </row>
    <row r="191" s="1" customFormat="1" ht="24" customHeight="1">
      <c r="B191" s="37"/>
      <c r="C191" s="223" t="s">
        <v>251</v>
      </c>
      <c r="D191" s="223" t="s">
        <v>126</v>
      </c>
      <c r="E191" s="224" t="s">
        <v>413</v>
      </c>
      <c r="F191" s="225" t="s">
        <v>414</v>
      </c>
      <c r="G191" s="226" t="s">
        <v>219</v>
      </c>
      <c r="H191" s="227">
        <v>6.0430000000000001</v>
      </c>
      <c r="I191" s="228"/>
      <c r="J191" s="229">
        <f>ROUND(I191*H191,2)</f>
        <v>0</v>
      </c>
      <c r="K191" s="225" t="s">
        <v>148</v>
      </c>
      <c r="L191" s="42"/>
      <c r="M191" s="230" t="s">
        <v>1</v>
      </c>
      <c r="N191" s="231" t="s">
        <v>43</v>
      </c>
      <c r="O191" s="85"/>
      <c r="P191" s="232">
        <f>O191*H191</f>
        <v>0</v>
      </c>
      <c r="Q191" s="232">
        <v>0</v>
      </c>
      <c r="R191" s="232">
        <f>Q191*H191</f>
        <v>0</v>
      </c>
      <c r="S191" s="232">
        <v>0</v>
      </c>
      <c r="T191" s="233">
        <f>S191*H191</f>
        <v>0</v>
      </c>
      <c r="AR191" s="234" t="s">
        <v>131</v>
      </c>
      <c r="AT191" s="234" t="s">
        <v>126</v>
      </c>
      <c r="AU191" s="234" t="s">
        <v>88</v>
      </c>
      <c r="AY191" s="16" t="s">
        <v>124</v>
      </c>
      <c r="BE191" s="235">
        <f>IF(N191="základní",J191,0)</f>
        <v>0</v>
      </c>
      <c r="BF191" s="235">
        <f>IF(N191="snížená",J191,0)</f>
        <v>0</v>
      </c>
      <c r="BG191" s="235">
        <f>IF(N191="zákl. přenesená",J191,0)</f>
        <v>0</v>
      </c>
      <c r="BH191" s="235">
        <f>IF(N191="sníž. přenesená",J191,0)</f>
        <v>0</v>
      </c>
      <c r="BI191" s="235">
        <f>IF(N191="nulová",J191,0)</f>
        <v>0</v>
      </c>
      <c r="BJ191" s="16" t="s">
        <v>86</v>
      </c>
      <c r="BK191" s="235">
        <f>ROUND(I191*H191,2)</f>
        <v>0</v>
      </c>
      <c r="BL191" s="16" t="s">
        <v>131</v>
      </c>
      <c r="BM191" s="234" t="s">
        <v>415</v>
      </c>
    </row>
    <row r="192" s="1" customFormat="1">
      <c r="B192" s="37"/>
      <c r="C192" s="38"/>
      <c r="D192" s="236" t="s">
        <v>133</v>
      </c>
      <c r="E192" s="38"/>
      <c r="F192" s="237" t="s">
        <v>416</v>
      </c>
      <c r="G192" s="38"/>
      <c r="H192" s="38"/>
      <c r="I192" s="138"/>
      <c r="J192" s="38"/>
      <c r="K192" s="38"/>
      <c r="L192" s="42"/>
      <c r="M192" s="238"/>
      <c r="N192" s="85"/>
      <c r="O192" s="85"/>
      <c r="P192" s="85"/>
      <c r="Q192" s="85"/>
      <c r="R192" s="85"/>
      <c r="S192" s="85"/>
      <c r="T192" s="86"/>
      <c r="AT192" s="16" t="s">
        <v>133</v>
      </c>
      <c r="AU192" s="16" t="s">
        <v>88</v>
      </c>
    </row>
    <row r="193" s="1" customFormat="1" ht="24" customHeight="1">
      <c r="B193" s="37"/>
      <c r="C193" s="223" t="s">
        <v>7</v>
      </c>
      <c r="D193" s="223" t="s">
        <v>126</v>
      </c>
      <c r="E193" s="224" t="s">
        <v>417</v>
      </c>
      <c r="F193" s="225" t="s">
        <v>418</v>
      </c>
      <c r="G193" s="226" t="s">
        <v>219</v>
      </c>
      <c r="H193" s="227">
        <v>6.0430000000000001</v>
      </c>
      <c r="I193" s="228"/>
      <c r="J193" s="229">
        <f>ROUND(I193*H193,2)</f>
        <v>0</v>
      </c>
      <c r="K193" s="225" t="s">
        <v>148</v>
      </c>
      <c r="L193" s="42"/>
      <c r="M193" s="230" t="s">
        <v>1</v>
      </c>
      <c r="N193" s="231" t="s">
        <v>43</v>
      </c>
      <c r="O193" s="85"/>
      <c r="P193" s="232">
        <f>O193*H193</f>
        <v>0</v>
      </c>
      <c r="Q193" s="232">
        <v>0</v>
      </c>
      <c r="R193" s="232">
        <f>Q193*H193</f>
        <v>0</v>
      </c>
      <c r="S193" s="232">
        <v>0</v>
      </c>
      <c r="T193" s="233">
        <f>S193*H193</f>
        <v>0</v>
      </c>
      <c r="AR193" s="234" t="s">
        <v>131</v>
      </c>
      <c r="AT193" s="234" t="s">
        <v>126</v>
      </c>
      <c r="AU193" s="234" t="s">
        <v>88</v>
      </c>
      <c r="AY193" s="16" t="s">
        <v>124</v>
      </c>
      <c r="BE193" s="235">
        <f>IF(N193="základní",J193,0)</f>
        <v>0</v>
      </c>
      <c r="BF193" s="235">
        <f>IF(N193="snížená",J193,0)</f>
        <v>0</v>
      </c>
      <c r="BG193" s="235">
        <f>IF(N193="zákl. přenesená",J193,0)</f>
        <v>0</v>
      </c>
      <c r="BH193" s="235">
        <f>IF(N193="sníž. přenesená",J193,0)</f>
        <v>0</v>
      </c>
      <c r="BI193" s="235">
        <f>IF(N193="nulová",J193,0)</f>
        <v>0</v>
      </c>
      <c r="BJ193" s="16" t="s">
        <v>86</v>
      </c>
      <c r="BK193" s="235">
        <f>ROUND(I193*H193,2)</f>
        <v>0</v>
      </c>
      <c r="BL193" s="16" t="s">
        <v>131</v>
      </c>
      <c r="BM193" s="234" t="s">
        <v>419</v>
      </c>
    </row>
    <row r="194" s="1" customFormat="1">
      <c r="B194" s="37"/>
      <c r="C194" s="38"/>
      <c r="D194" s="236" t="s">
        <v>133</v>
      </c>
      <c r="E194" s="38"/>
      <c r="F194" s="237" t="s">
        <v>420</v>
      </c>
      <c r="G194" s="38"/>
      <c r="H194" s="38"/>
      <c r="I194" s="138"/>
      <c r="J194" s="38"/>
      <c r="K194" s="38"/>
      <c r="L194" s="42"/>
      <c r="M194" s="238"/>
      <c r="N194" s="85"/>
      <c r="O194" s="85"/>
      <c r="P194" s="85"/>
      <c r="Q194" s="85"/>
      <c r="R194" s="85"/>
      <c r="S194" s="85"/>
      <c r="T194" s="86"/>
      <c r="AT194" s="16" t="s">
        <v>133</v>
      </c>
      <c r="AU194" s="16" t="s">
        <v>88</v>
      </c>
    </row>
    <row r="195" s="1" customFormat="1" ht="24" customHeight="1">
      <c r="B195" s="37"/>
      <c r="C195" s="223" t="s">
        <v>273</v>
      </c>
      <c r="D195" s="223" t="s">
        <v>126</v>
      </c>
      <c r="E195" s="224" t="s">
        <v>421</v>
      </c>
      <c r="F195" s="225" t="s">
        <v>422</v>
      </c>
      <c r="G195" s="226" t="s">
        <v>219</v>
      </c>
      <c r="H195" s="227">
        <v>114.81699999999999</v>
      </c>
      <c r="I195" s="228"/>
      <c r="J195" s="229">
        <f>ROUND(I195*H195,2)</f>
        <v>0</v>
      </c>
      <c r="K195" s="225" t="s">
        <v>148</v>
      </c>
      <c r="L195" s="42"/>
      <c r="M195" s="230" t="s">
        <v>1</v>
      </c>
      <c r="N195" s="231" t="s">
        <v>43</v>
      </c>
      <c r="O195" s="85"/>
      <c r="P195" s="232">
        <f>O195*H195</f>
        <v>0</v>
      </c>
      <c r="Q195" s="232">
        <v>0</v>
      </c>
      <c r="R195" s="232">
        <f>Q195*H195</f>
        <v>0</v>
      </c>
      <c r="S195" s="232">
        <v>0</v>
      </c>
      <c r="T195" s="233">
        <f>S195*H195</f>
        <v>0</v>
      </c>
      <c r="AR195" s="234" t="s">
        <v>131</v>
      </c>
      <c r="AT195" s="234" t="s">
        <v>126</v>
      </c>
      <c r="AU195" s="234" t="s">
        <v>88</v>
      </c>
      <c r="AY195" s="16" t="s">
        <v>124</v>
      </c>
      <c r="BE195" s="235">
        <f>IF(N195="základní",J195,0)</f>
        <v>0</v>
      </c>
      <c r="BF195" s="235">
        <f>IF(N195="snížená",J195,0)</f>
        <v>0</v>
      </c>
      <c r="BG195" s="235">
        <f>IF(N195="zákl. přenesená",J195,0)</f>
        <v>0</v>
      </c>
      <c r="BH195" s="235">
        <f>IF(N195="sníž. přenesená",J195,0)</f>
        <v>0</v>
      </c>
      <c r="BI195" s="235">
        <f>IF(N195="nulová",J195,0)</f>
        <v>0</v>
      </c>
      <c r="BJ195" s="16" t="s">
        <v>86</v>
      </c>
      <c r="BK195" s="235">
        <f>ROUND(I195*H195,2)</f>
        <v>0</v>
      </c>
      <c r="BL195" s="16" t="s">
        <v>131</v>
      </c>
      <c r="BM195" s="234" t="s">
        <v>423</v>
      </c>
    </row>
    <row r="196" s="1" customFormat="1">
      <c r="B196" s="37"/>
      <c r="C196" s="38"/>
      <c r="D196" s="236" t="s">
        <v>133</v>
      </c>
      <c r="E196" s="38"/>
      <c r="F196" s="237" t="s">
        <v>424</v>
      </c>
      <c r="G196" s="38"/>
      <c r="H196" s="38"/>
      <c r="I196" s="138"/>
      <c r="J196" s="38"/>
      <c r="K196" s="38"/>
      <c r="L196" s="42"/>
      <c r="M196" s="238"/>
      <c r="N196" s="85"/>
      <c r="O196" s="85"/>
      <c r="P196" s="85"/>
      <c r="Q196" s="85"/>
      <c r="R196" s="85"/>
      <c r="S196" s="85"/>
      <c r="T196" s="86"/>
      <c r="AT196" s="16" t="s">
        <v>133</v>
      </c>
      <c r="AU196" s="16" t="s">
        <v>88</v>
      </c>
    </row>
    <row r="197" s="1" customFormat="1">
      <c r="B197" s="37"/>
      <c r="C197" s="38"/>
      <c r="D197" s="236" t="s">
        <v>142</v>
      </c>
      <c r="E197" s="38"/>
      <c r="F197" s="250" t="s">
        <v>210</v>
      </c>
      <c r="G197" s="38"/>
      <c r="H197" s="38"/>
      <c r="I197" s="138"/>
      <c r="J197" s="38"/>
      <c r="K197" s="38"/>
      <c r="L197" s="42"/>
      <c r="M197" s="238"/>
      <c r="N197" s="85"/>
      <c r="O197" s="85"/>
      <c r="P197" s="85"/>
      <c r="Q197" s="85"/>
      <c r="R197" s="85"/>
      <c r="S197" s="85"/>
      <c r="T197" s="86"/>
      <c r="AT197" s="16" t="s">
        <v>142</v>
      </c>
      <c r="AU197" s="16" t="s">
        <v>88</v>
      </c>
    </row>
    <row r="198" s="12" customFormat="1">
      <c r="B198" s="239"/>
      <c r="C198" s="240"/>
      <c r="D198" s="236" t="s">
        <v>135</v>
      </c>
      <c r="E198" s="241" t="s">
        <v>1</v>
      </c>
      <c r="F198" s="242" t="s">
        <v>425</v>
      </c>
      <c r="G198" s="240"/>
      <c r="H198" s="243">
        <v>114.81699999999999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AT198" s="249" t="s">
        <v>135</v>
      </c>
      <c r="AU198" s="249" t="s">
        <v>88</v>
      </c>
      <c r="AV198" s="12" t="s">
        <v>88</v>
      </c>
      <c r="AW198" s="12" t="s">
        <v>34</v>
      </c>
      <c r="AX198" s="12" t="s">
        <v>86</v>
      </c>
      <c r="AY198" s="249" t="s">
        <v>124</v>
      </c>
    </row>
    <row r="199" s="11" customFormat="1" ht="25.92" customHeight="1">
      <c r="B199" s="207"/>
      <c r="C199" s="208"/>
      <c r="D199" s="209" t="s">
        <v>77</v>
      </c>
      <c r="E199" s="210" t="s">
        <v>249</v>
      </c>
      <c r="F199" s="210" t="s">
        <v>250</v>
      </c>
      <c r="G199" s="208"/>
      <c r="H199" s="208"/>
      <c r="I199" s="211"/>
      <c r="J199" s="212">
        <f>BK199</f>
        <v>0</v>
      </c>
      <c r="K199" s="208"/>
      <c r="L199" s="213"/>
      <c r="M199" s="214"/>
      <c r="N199" s="215"/>
      <c r="O199" s="215"/>
      <c r="P199" s="216">
        <f>SUM(P200:P211)</f>
        <v>0</v>
      </c>
      <c r="Q199" s="215"/>
      <c r="R199" s="216">
        <f>SUM(R200:R211)</f>
        <v>0</v>
      </c>
      <c r="S199" s="215"/>
      <c r="T199" s="217">
        <f>SUM(T200:T211)</f>
        <v>0</v>
      </c>
      <c r="AR199" s="218" t="s">
        <v>131</v>
      </c>
      <c r="AT199" s="219" t="s">
        <v>77</v>
      </c>
      <c r="AU199" s="219" t="s">
        <v>78</v>
      </c>
      <c r="AY199" s="218" t="s">
        <v>124</v>
      </c>
      <c r="BK199" s="220">
        <f>SUM(BK200:BK211)</f>
        <v>0</v>
      </c>
    </row>
    <row r="200" s="1" customFormat="1" ht="16.5" customHeight="1">
      <c r="B200" s="37"/>
      <c r="C200" s="223" t="s">
        <v>278</v>
      </c>
      <c r="D200" s="223" t="s">
        <v>126</v>
      </c>
      <c r="E200" s="224" t="s">
        <v>252</v>
      </c>
      <c r="F200" s="225" t="s">
        <v>253</v>
      </c>
      <c r="G200" s="226" t="s">
        <v>254</v>
      </c>
      <c r="H200" s="227">
        <v>0.14999999999999999</v>
      </c>
      <c r="I200" s="228"/>
      <c r="J200" s="229">
        <f>ROUND(I200*H200,2)</f>
        <v>0</v>
      </c>
      <c r="K200" s="225" t="s">
        <v>1</v>
      </c>
      <c r="L200" s="42"/>
      <c r="M200" s="230" t="s">
        <v>1</v>
      </c>
      <c r="N200" s="231" t="s">
        <v>43</v>
      </c>
      <c r="O200" s="85"/>
      <c r="P200" s="232">
        <f>O200*H200</f>
        <v>0</v>
      </c>
      <c r="Q200" s="232">
        <v>0</v>
      </c>
      <c r="R200" s="232">
        <f>Q200*H200</f>
        <v>0</v>
      </c>
      <c r="S200" s="232">
        <v>0</v>
      </c>
      <c r="T200" s="233">
        <f>S200*H200</f>
        <v>0</v>
      </c>
      <c r="AR200" s="234" t="s">
        <v>255</v>
      </c>
      <c r="AT200" s="234" t="s">
        <v>126</v>
      </c>
      <c r="AU200" s="234" t="s">
        <v>86</v>
      </c>
      <c r="AY200" s="16" t="s">
        <v>124</v>
      </c>
      <c r="BE200" s="235">
        <f>IF(N200="základní",J200,0)</f>
        <v>0</v>
      </c>
      <c r="BF200" s="235">
        <f>IF(N200="snížená",J200,0)</f>
        <v>0</v>
      </c>
      <c r="BG200" s="235">
        <f>IF(N200="zákl. přenesená",J200,0)</f>
        <v>0</v>
      </c>
      <c r="BH200" s="235">
        <f>IF(N200="sníž. přenesená",J200,0)</f>
        <v>0</v>
      </c>
      <c r="BI200" s="235">
        <f>IF(N200="nulová",J200,0)</f>
        <v>0</v>
      </c>
      <c r="BJ200" s="16" t="s">
        <v>86</v>
      </c>
      <c r="BK200" s="235">
        <f>ROUND(I200*H200,2)</f>
        <v>0</v>
      </c>
      <c r="BL200" s="16" t="s">
        <v>255</v>
      </c>
      <c r="BM200" s="234" t="s">
        <v>426</v>
      </c>
    </row>
    <row r="201" s="1" customFormat="1">
      <c r="B201" s="37"/>
      <c r="C201" s="38"/>
      <c r="D201" s="236" t="s">
        <v>133</v>
      </c>
      <c r="E201" s="38"/>
      <c r="F201" s="237" t="s">
        <v>253</v>
      </c>
      <c r="G201" s="38"/>
      <c r="H201" s="38"/>
      <c r="I201" s="138"/>
      <c r="J201" s="38"/>
      <c r="K201" s="38"/>
      <c r="L201" s="42"/>
      <c r="M201" s="238"/>
      <c r="N201" s="85"/>
      <c r="O201" s="85"/>
      <c r="P201" s="85"/>
      <c r="Q201" s="85"/>
      <c r="R201" s="85"/>
      <c r="S201" s="85"/>
      <c r="T201" s="86"/>
      <c r="AT201" s="16" t="s">
        <v>133</v>
      </c>
      <c r="AU201" s="16" t="s">
        <v>86</v>
      </c>
    </row>
    <row r="202" s="1" customFormat="1">
      <c r="B202" s="37"/>
      <c r="C202" s="38"/>
      <c r="D202" s="236" t="s">
        <v>142</v>
      </c>
      <c r="E202" s="38"/>
      <c r="F202" s="250" t="s">
        <v>257</v>
      </c>
      <c r="G202" s="38"/>
      <c r="H202" s="38"/>
      <c r="I202" s="138"/>
      <c r="J202" s="38"/>
      <c r="K202" s="38"/>
      <c r="L202" s="42"/>
      <c r="M202" s="238"/>
      <c r="N202" s="85"/>
      <c r="O202" s="85"/>
      <c r="P202" s="85"/>
      <c r="Q202" s="85"/>
      <c r="R202" s="85"/>
      <c r="S202" s="85"/>
      <c r="T202" s="86"/>
      <c r="AT202" s="16" t="s">
        <v>142</v>
      </c>
      <c r="AU202" s="16" t="s">
        <v>86</v>
      </c>
    </row>
    <row r="203" s="1" customFormat="1" ht="16.5" customHeight="1">
      <c r="B203" s="37"/>
      <c r="C203" s="223" t="s">
        <v>282</v>
      </c>
      <c r="D203" s="223" t="s">
        <v>126</v>
      </c>
      <c r="E203" s="224" t="s">
        <v>270</v>
      </c>
      <c r="F203" s="225" t="s">
        <v>271</v>
      </c>
      <c r="G203" s="226" t="s">
        <v>254</v>
      </c>
      <c r="H203" s="227">
        <v>0.14999999999999999</v>
      </c>
      <c r="I203" s="228"/>
      <c r="J203" s="229">
        <f>ROUND(I203*H203,2)</f>
        <v>0</v>
      </c>
      <c r="K203" s="225" t="s">
        <v>1</v>
      </c>
      <c r="L203" s="42"/>
      <c r="M203" s="230" t="s">
        <v>1</v>
      </c>
      <c r="N203" s="231" t="s">
        <v>43</v>
      </c>
      <c r="O203" s="85"/>
      <c r="P203" s="232">
        <f>O203*H203</f>
        <v>0</v>
      </c>
      <c r="Q203" s="232">
        <v>0</v>
      </c>
      <c r="R203" s="232">
        <f>Q203*H203</f>
        <v>0</v>
      </c>
      <c r="S203" s="232">
        <v>0</v>
      </c>
      <c r="T203" s="233">
        <f>S203*H203</f>
        <v>0</v>
      </c>
      <c r="AR203" s="234" t="s">
        <v>255</v>
      </c>
      <c r="AT203" s="234" t="s">
        <v>126</v>
      </c>
      <c r="AU203" s="234" t="s">
        <v>86</v>
      </c>
      <c r="AY203" s="16" t="s">
        <v>124</v>
      </c>
      <c r="BE203" s="235">
        <f>IF(N203="základní",J203,0)</f>
        <v>0</v>
      </c>
      <c r="BF203" s="235">
        <f>IF(N203="snížená",J203,0)</f>
        <v>0</v>
      </c>
      <c r="BG203" s="235">
        <f>IF(N203="zákl. přenesená",J203,0)</f>
        <v>0</v>
      </c>
      <c r="BH203" s="235">
        <f>IF(N203="sníž. přenesená",J203,0)</f>
        <v>0</v>
      </c>
      <c r="BI203" s="235">
        <f>IF(N203="nulová",J203,0)</f>
        <v>0</v>
      </c>
      <c r="BJ203" s="16" t="s">
        <v>86</v>
      </c>
      <c r="BK203" s="235">
        <f>ROUND(I203*H203,2)</f>
        <v>0</v>
      </c>
      <c r="BL203" s="16" t="s">
        <v>255</v>
      </c>
      <c r="BM203" s="234" t="s">
        <v>427</v>
      </c>
    </row>
    <row r="204" s="1" customFormat="1">
      <c r="B204" s="37"/>
      <c r="C204" s="38"/>
      <c r="D204" s="236" t="s">
        <v>133</v>
      </c>
      <c r="E204" s="38"/>
      <c r="F204" s="237" t="s">
        <v>271</v>
      </c>
      <c r="G204" s="38"/>
      <c r="H204" s="38"/>
      <c r="I204" s="138"/>
      <c r="J204" s="38"/>
      <c r="K204" s="38"/>
      <c r="L204" s="42"/>
      <c r="M204" s="238"/>
      <c r="N204" s="85"/>
      <c r="O204" s="85"/>
      <c r="P204" s="85"/>
      <c r="Q204" s="85"/>
      <c r="R204" s="85"/>
      <c r="S204" s="85"/>
      <c r="T204" s="86"/>
      <c r="AT204" s="16" t="s">
        <v>133</v>
      </c>
      <c r="AU204" s="16" t="s">
        <v>86</v>
      </c>
    </row>
    <row r="205" s="1" customFormat="1" ht="16.5" customHeight="1">
      <c r="B205" s="37"/>
      <c r="C205" s="223" t="s">
        <v>286</v>
      </c>
      <c r="D205" s="223" t="s">
        <v>126</v>
      </c>
      <c r="E205" s="224" t="s">
        <v>274</v>
      </c>
      <c r="F205" s="225" t="s">
        <v>275</v>
      </c>
      <c r="G205" s="226" t="s">
        <v>254</v>
      </c>
      <c r="H205" s="227">
        <v>0.14999999999999999</v>
      </c>
      <c r="I205" s="228"/>
      <c r="J205" s="229">
        <f>ROUND(I205*H205,2)</f>
        <v>0</v>
      </c>
      <c r="K205" s="225" t="s">
        <v>1</v>
      </c>
      <c r="L205" s="42"/>
      <c r="M205" s="230" t="s">
        <v>1</v>
      </c>
      <c r="N205" s="231" t="s">
        <v>43</v>
      </c>
      <c r="O205" s="85"/>
      <c r="P205" s="232">
        <f>O205*H205</f>
        <v>0</v>
      </c>
      <c r="Q205" s="232">
        <v>0</v>
      </c>
      <c r="R205" s="232">
        <f>Q205*H205</f>
        <v>0</v>
      </c>
      <c r="S205" s="232">
        <v>0</v>
      </c>
      <c r="T205" s="233">
        <f>S205*H205</f>
        <v>0</v>
      </c>
      <c r="AR205" s="234" t="s">
        <v>255</v>
      </c>
      <c r="AT205" s="234" t="s">
        <v>126</v>
      </c>
      <c r="AU205" s="234" t="s">
        <v>86</v>
      </c>
      <c r="AY205" s="16" t="s">
        <v>124</v>
      </c>
      <c r="BE205" s="235">
        <f>IF(N205="základní",J205,0)</f>
        <v>0</v>
      </c>
      <c r="BF205" s="235">
        <f>IF(N205="snížená",J205,0)</f>
        <v>0</v>
      </c>
      <c r="BG205" s="235">
        <f>IF(N205="zákl. přenesená",J205,0)</f>
        <v>0</v>
      </c>
      <c r="BH205" s="235">
        <f>IF(N205="sníž. přenesená",J205,0)</f>
        <v>0</v>
      </c>
      <c r="BI205" s="235">
        <f>IF(N205="nulová",J205,0)</f>
        <v>0</v>
      </c>
      <c r="BJ205" s="16" t="s">
        <v>86</v>
      </c>
      <c r="BK205" s="235">
        <f>ROUND(I205*H205,2)</f>
        <v>0</v>
      </c>
      <c r="BL205" s="16" t="s">
        <v>255</v>
      </c>
      <c r="BM205" s="234" t="s">
        <v>428</v>
      </c>
    </row>
    <row r="206" s="1" customFormat="1">
      <c r="B206" s="37"/>
      <c r="C206" s="38"/>
      <c r="D206" s="236" t="s">
        <v>133</v>
      </c>
      <c r="E206" s="38"/>
      <c r="F206" s="237" t="s">
        <v>277</v>
      </c>
      <c r="G206" s="38"/>
      <c r="H206" s="38"/>
      <c r="I206" s="138"/>
      <c r="J206" s="38"/>
      <c r="K206" s="38"/>
      <c r="L206" s="42"/>
      <c r="M206" s="238"/>
      <c r="N206" s="85"/>
      <c r="O206" s="85"/>
      <c r="P206" s="85"/>
      <c r="Q206" s="85"/>
      <c r="R206" s="85"/>
      <c r="S206" s="85"/>
      <c r="T206" s="86"/>
      <c r="AT206" s="16" t="s">
        <v>133</v>
      </c>
      <c r="AU206" s="16" t="s">
        <v>86</v>
      </c>
    </row>
    <row r="207" s="1" customFormat="1" ht="24" customHeight="1">
      <c r="B207" s="37"/>
      <c r="C207" s="223" t="s">
        <v>290</v>
      </c>
      <c r="D207" s="223" t="s">
        <v>126</v>
      </c>
      <c r="E207" s="224" t="s">
        <v>279</v>
      </c>
      <c r="F207" s="225" t="s">
        <v>280</v>
      </c>
      <c r="G207" s="226" t="s">
        <v>254</v>
      </c>
      <c r="H207" s="227">
        <v>0.14999999999999999</v>
      </c>
      <c r="I207" s="228"/>
      <c r="J207" s="229">
        <f>ROUND(I207*H207,2)</f>
        <v>0</v>
      </c>
      <c r="K207" s="225" t="s">
        <v>1</v>
      </c>
      <c r="L207" s="42"/>
      <c r="M207" s="230" t="s">
        <v>1</v>
      </c>
      <c r="N207" s="231" t="s">
        <v>43</v>
      </c>
      <c r="O207" s="85"/>
      <c r="P207" s="232">
        <f>O207*H207</f>
        <v>0</v>
      </c>
      <c r="Q207" s="232">
        <v>0</v>
      </c>
      <c r="R207" s="232">
        <f>Q207*H207</f>
        <v>0</v>
      </c>
      <c r="S207" s="232">
        <v>0</v>
      </c>
      <c r="T207" s="233">
        <f>S207*H207</f>
        <v>0</v>
      </c>
      <c r="AR207" s="234" t="s">
        <v>255</v>
      </c>
      <c r="AT207" s="234" t="s">
        <v>126</v>
      </c>
      <c r="AU207" s="234" t="s">
        <v>86</v>
      </c>
      <c r="AY207" s="16" t="s">
        <v>124</v>
      </c>
      <c r="BE207" s="235">
        <f>IF(N207="základní",J207,0)</f>
        <v>0</v>
      </c>
      <c r="BF207" s="235">
        <f>IF(N207="snížená",J207,0)</f>
        <v>0</v>
      </c>
      <c r="BG207" s="235">
        <f>IF(N207="zákl. přenesená",J207,0)</f>
        <v>0</v>
      </c>
      <c r="BH207" s="235">
        <f>IF(N207="sníž. přenesená",J207,0)</f>
        <v>0</v>
      </c>
      <c r="BI207" s="235">
        <f>IF(N207="nulová",J207,0)</f>
        <v>0</v>
      </c>
      <c r="BJ207" s="16" t="s">
        <v>86</v>
      </c>
      <c r="BK207" s="235">
        <f>ROUND(I207*H207,2)</f>
        <v>0</v>
      </c>
      <c r="BL207" s="16" t="s">
        <v>255</v>
      </c>
      <c r="BM207" s="234" t="s">
        <v>429</v>
      </c>
    </row>
    <row r="208" s="1" customFormat="1">
      <c r="B208" s="37"/>
      <c r="C208" s="38"/>
      <c r="D208" s="236" t="s">
        <v>133</v>
      </c>
      <c r="E208" s="38"/>
      <c r="F208" s="237" t="s">
        <v>280</v>
      </c>
      <c r="G208" s="38"/>
      <c r="H208" s="38"/>
      <c r="I208" s="138"/>
      <c r="J208" s="38"/>
      <c r="K208" s="38"/>
      <c r="L208" s="42"/>
      <c r="M208" s="238"/>
      <c r="N208" s="85"/>
      <c r="O208" s="85"/>
      <c r="P208" s="85"/>
      <c r="Q208" s="85"/>
      <c r="R208" s="85"/>
      <c r="S208" s="85"/>
      <c r="T208" s="86"/>
      <c r="AT208" s="16" t="s">
        <v>133</v>
      </c>
      <c r="AU208" s="16" t="s">
        <v>86</v>
      </c>
    </row>
    <row r="209" s="1" customFormat="1" ht="16.5" customHeight="1">
      <c r="B209" s="37"/>
      <c r="C209" s="223" t="s">
        <v>294</v>
      </c>
      <c r="D209" s="223" t="s">
        <v>126</v>
      </c>
      <c r="E209" s="224" t="s">
        <v>291</v>
      </c>
      <c r="F209" s="225" t="s">
        <v>292</v>
      </c>
      <c r="G209" s="226" t="s">
        <v>254</v>
      </c>
      <c r="H209" s="227">
        <v>0.14999999999999999</v>
      </c>
      <c r="I209" s="228"/>
      <c r="J209" s="229">
        <f>ROUND(I209*H209,2)</f>
        <v>0</v>
      </c>
      <c r="K209" s="225" t="s">
        <v>1</v>
      </c>
      <c r="L209" s="42"/>
      <c r="M209" s="230" t="s">
        <v>1</v>
      </c>
      <c r="N209" s="231" t="s">
        <v>43</v>
      </c>
      <c r="O209" s="85"/>
      <c r="P209" s="232">
        <f>O209*H209</f>
        <v>0</v>
      </c>
      <c r="Q209" s="232">
        <v>0</v>
      </c>
      <c r="R209" s="232">
        <f>Q209*H209</f>
        <v>0</v>
      </c>
      <c r="S209" s="232">
        <v>0</v>
      </c>
      <c r="T209" s="233">
        <f>S209*H209</f>
        <v>0</v>
      </c>
      <c r="AR209" s="234" t="s">
        <v>255</v>
      </c>
      <c r="AT209" s="234" t="s">
        <v>126</v>
      </c>
      <c r="AU209" s="234" t="s">
        <v>86</v>
      </c>
      <c r="AY209" s="16" t="s">
        <v>124</v>
      </c>
      <c r="BE209" s="235">
        <f>IF(N209="základní",J209,0)</f>
        <v>0</v>
      </c>
      <c r="BF209" s="235">
        <f>IF(N209="snížená",J209,0)</f>
        <v>0</v>
      </c>
      <c r="BG209" s="235">
        <f>IF(N209="zákl. přenesená",J209,0)</f>
        <v>0</v>
      </c>
      <c r="BH209" s="235">
        <f>IF(N209="sníž. přenesená",J209,0)</f>
        <v>0</v>
      </c>
      <c r="BI209" s="235">
        <f>IF(N209="nulová",J209,0)</f>
        <v>0</v>
      </c>
      <c r="BJ209" s="16" t="s">
        <v>86</v>
      </c>
      <c r="BK209" s="235">
        <f>ROUND(I209*H209,2)</f>
        <v>0</v>
      </c>
      <c r="BL209" s="16" t="s">
        <v>255</v>
      </c>
      <c r="BM209" s="234" t="s">
        <v>430</v>
      </c>
    </row>
    <row r="210" s="1" customFormat="1" ht="36" customHeight="1">
      <c r="B210" s="37"/>
      <c r="C210" s="223" t="s">
        <v>298</v>
      </c>
      <c r="D210" s="223" t="s">
        <v>126</v>
      </c>
      <c r="E210" s="224" t="s">
        <v>299</v>
      </c>
      <c r="F210" s="225" t="s">
        <v>300</v>
      </c>
      <c r="G210" s="226" t="s">
        <v>254</v>
      </c>
      <c r="H210" s="227">
        <v>0.14999999999999999</v>
      </c>
      <c r="I210" s="228"/>
      <c r="J210" s="229">
        <f>ROUND(I210*H210,2)</f>
        <v>0</v>
      </c>
      <c r="K210" s="225" t="s">
        <v>1</v>
      </c>
      <c r="L210" s="42"/>
      <c r="M210" s="230" t="s">
        <v>1</v>
      </c>
      <c r="N210" s="231" t="s">
        <v>43</v>
      </c>
      <c r="O210" s="85"/>
      <c r="P210" s="232">
        <f>O210*H210</f>
        <v>0</v>
      </c>
      <c r="Q210" s="232">
        <v>0</v>
      </c>
      <c r="R210" s="232">
        <f>Q210*H210</f>
        <v>0</v>
      </c>
      <c r="S210" s="232">
        <v>0</v>
      </c>
      <c r="T210" s="233">
        <f>S210*H210</f>
        <v>0</v>
      </c>
      <c r="AR210" s="234" t="s">
        <v>255</v>
      </c>
      <c r="AT210" s="234" t="s">
        <v>126</v>
      </c>
      <c r="AU210" s="234" t="s">
        <v>86</v>
      </c>
      <c r="AY210" s="16" t="s">
        <v>124</v>
      </c>
      <c r="BE210" s="235">
        <f>IF(N210="základní",J210,0)</f>
        <v>0</v>
      </c>
      <c r="BF210" s="235">
        <f>IF(N210="snížená",J210,0)</f>
        <v>0</v>
      </c>
      <c r="BG210" s="235">
        <f>IF(N210="zákl. přenesená",J210,0)</f>
        <v>0</v>
      </c>
      <c r="BH210" s="235">
        <f>IF(N210="sníž. přenesená",J210,0)</f>
        <v>0</v>
      </c>
      <c r="BI210" s="235">
        <f>IF(N210="nulová",J210,0)</f>
        <v>0</v>
      </c>
      <c r="BJ210" s="16" t="s">
        <v>86</v>
      </c>
      <c r="BK210" s="235">
        <f>ROUND(I210*H210,2)</f>
        <v>0</v>
      </c>
      <c r="BL210" s="16" t="s">
        <v>255</v>
      </c>
      <c r="BM210" s="234" t="s">
        <v>431</v>
      </c>
    </row>
    <row r="211" s="1" customFormat="1">
      <c r="B211" s="37"/>
      <c r="C211" s="38"/>
      <c r="D211" s="236" t="s">
        <v>142</v>
      </c>
      <c r="E211" s="38"/>
      <c r="F211" s="250" t="s">
        <v>302</v>
      </c>
      <c r="G211" s="38"/>
      <c r="H211" s="38"/>
      <c r="I211" s="138"/>
      <c r="J211" s="38"/>
      <c r="K211" s="38"/>
      <c r="L211" s="42"/>
      <c r="M211" s="261"/>
      <c r="N211" s="262"/>
      <c r="O211" s="262"/>
      <c r="P211" s="262"/>
      <c r="Q211" s="262"/>
      <c r="R211" s="262"/>
      <c r="S211" s="262"/>
      <c r="T211" s="263"/>
      <c r="AT211" s="16" t="s">
        <v>142</v>
      </c>
      <c r="AU211" s="16" t="s">
        <v>86</v>
      </c>
    </row>
    <row r="212" s="1" customFormat="1" ht="6.96" customHeight="1">
      <c r="B212" s="60"/>
      <c r="C212" s="61"/>
      <c r="D212" s="61"/>
      <c r="E212" s="61"/>
      <c r="F212" s="61"/>
      <c r="G212" s="61"/>
      <c r="H212" s="61"/>
      <c r="I212" s="172"/>
      <c r="J212" s="61"/>
      <c r="K212" s="61"/>
      <c r="L212" s="42"/>
    </row>
  </sheetData>
  <sheetProtection sheet="1" autoFilter="0" formatColumns="0" formatRows="0" objects="1" scenarios="1" spinCount="100000" saltValue="UoNi4/bBmuXXS0nUUauZlKA4mlNZ4dXvfdKVq1OFCg2QwPZ09h436Yv3pgZAT7rRCZtQrG24ktxf3/p5TjOxxw==" hashValue="L2AHzQSQrao6sBoxs+xFSRBPUYV39pY/S+ofOZv6npELTog20Q73p7UvjhRfdLB/SRla4Gfk5hamzWVt9UnS1g==" algorithmName="SHA-512" password="CC35"/>
  <autoFilter ref="C122:K21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0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94</v>
      </c>
    </row>
    <row r="3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88</v>
      </c>
    </row>
    <row r="4" ht="24.96" customHeight="1">
      <c r="B4" s="19"/>
      <c r="D4" s="134" t="s">
        <v>98</v>
      </c>
      <c r="L4" s="19"/>
      <c r="M4" s="13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6" t="s">
        <v>16</v>
      </c>
      <c r="L6" s="19"/>
    </row>
    <row r="7" ht="16.5" customHeight="1">
      <c r="B7" s="19"/>
      <c r="E7" s="137" t="str">
        <f>'Rekapitulace stavby'!K6</f>
        <v>VN Žádlovice - oprava rozdělovacího objektu a odtěžení</v>
      </c>
      <c r="F7" s="136"/>
      <c r="G7" s="136"/>
      <c r="H7" s="136"/>
      <c r="L7" s="19"/>
    </row>
    <row r="8" s="1" customFormat="1" ht="12" customHeight="1">
      <c r="B8" s="42"/>
      <c r="D8" s="136" t="s">
        <v>99</v>
      </c>
      <c r="I8" s="138"/>
      <c r="L8" s="42"/>
    </row>
    <row r="9" s="1" customFormat="1" ht="36.96" customHeight="1">
      <c r="B9" s="42"/>
      <c r="E9" s="139" t="s">
        <v>432</v>
      </c>
      <c r="F9" s="1"/>
      <c r="G9" s="1"/>
      <c r="H9" s="1"/>
      <c r="I9" s="138"/>
      <c r="L9" s="42"/>
    </row>
    <row r="10" s="1" customFormat="1">
      <c r="B10" s="42"/>
      <c r="I10" s="138"/>
      <c r="L10" s="42"/>
    </row>
    <row r="11" s="1" customFormat="1" ht="12" customHeight="1">
      <c r="B11" s="42"/>
      <c r="D11" s="136" t="s">
        <v>18</v>
      </c>
      <c r="F11" s="140" t="s">
        <v>1</v>
      </c>
      <c r="I11" s="141" t="s">
        <v>19</v>
      </c>
      <c r="J11" s="140" t="s">
        <v>1</v>
      </c>
      <c r="L11" s="42"/>
    </row>
    <row r="12" s="1" customFormat="1" ht="12" customHeight="1">
      <c r="B12" s="42"/>
      <c r="D12" s="136" t="s">
        <v>20</v>
      </c>
      <c r="F12" s="140" t="s">
        <v>21</v>
      </c>
      <c r="I12" s="141" t="s">
        <v>22</v>
      </c>
      <c r="J12" s="142" t="str">
        <f>'Rekapitulace stavby'!AN8</f>
        <v>20. 3. 2020</v>
      </c>
      <c r="L12" s="42"/>
    </row>
    <row r="13" s="1" customFormat="1" ht="10.8" customHeight="1">
      <c r="B13" s="42"/>
      <c r="I13" s="138"/>
      <c r="L13" s="42"/>
    </row>
    <row r="14" s="1" customFormat="1" ht="12" customHeight="1">
      <c r="B14" s="42"/>
      <c r="D14" s="136" t="s">
        <v>24</v>
      </c>
      <c r="I14" s="141" t="s">
        <v>25</v>
      </c>
      <c r="J14" s="140" t="s">
        <v>26</v>
      </c>
      <c r="L14" s="42"/>
    </row>
    <row r="15" s="1" customFormat="1" ht="18" customHeight="1">
      <c r="B15" s="42"/>
      <c r="E15" s="140" t="s">
        <v>27</v>
      </c>
      <c r="I15" s="141" t="s">
        <v>28</v>
      </c>
      <c r="J15" s="140" t="s">
        <v>29</v>
      </c>
      <c r="L15" s="42"/>
    </row>
    <row r="16" s="1" customFormat="1" ht="6.96" customHeight="1">
      <c r="B16" s="42"/>
      <c r="I16" s="138"/>
      <c r="L16" s="42"/>
    </row>
    <row r="17" s="1" customFormat="1" ht="12" customHeight="1">
      <c r="B17" s="42"/>
      <c r="D17" s="136" t="s">
        <v>30</v>
      </c>
      <c r="I17" s="141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40"/>
      <c r="G18" s="140"/>
      <c r="H18" s="140"/>
      <c r="I18" s="141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8"/>
      <c r="L19" s="42"/>
    </row>
    <row r="20" s="1" customFormat="1" ht="12" customHeight="1">
      <c r="B20" s="42"/>
      <c r="D20" s="136" t="s">
        <v>32</v>
      </c>
      <c r="I20" s="141" t="s">
        <v>25</v>
      </c>
      <c r="J20" s="140" t="s">
        <v>1</v>
      </c>
      <c r="L20" s="42"/>
    </row>
    <row r="21" s="1" customFormat="1" ht="18" customHeight="1">
      <c r="B21" s="42"/>
      <c r="E21" s="140" t="s">
        <v>33</v>
      </c>
      <c r="I21" s="141" t="s">
        <v>28</v>
      </c>
      <c r="J21" s="140" t="s">
        <v>1</v>
      </c>
      <c r="L21" s="42"/>
    </row>
    <row r="22" s="1" customFormat="1" ht="6.96" customHeight="1">
      <c r="B22" s="42"/>
      <c r="I22" s="138"/>
      <c r="L22" s="42"/>
    </row>
    <row r="23" s="1" customFormat="1" ht="12" customHeight="1">
      <c r="B23" s="42"/>
      <c r="D23" s="136" t="s">
        <v>35</v>
      </c>
      <c r="I23" s="141" t="s">
        <v>25</v>
      </c>
      <c r="J23" s="140" t="str">
        <f>IF('Rekapitulace stavby'!AN19="","",'Rekapitulace stavby'!AN19)</f>
        <v/>
      </c>
      <c r="L23" s="42"/>
    </row>
    <row r="24" s="1" customFormat="1" ht="18" customHeight="1">
      <c r="B24" s="42"/>
      <c r="E24" s="140" t="str">
        <f>IF('Rekapitulace stavby'!E20="","",'Rekapitulace stavby'!E20)</f>
        <v xml:space="preserve"> </v>
      </c>
      <c r="I24" s="141" t="s">
        <v>28</v>
      </c>
      <c r="J24" s="140" t="str">
        <f>IF('Rekapitulace stavby'!AN20="","",'Rekapitulace stavby'!AN20)</f>
        <v/>
      </c>
      <c r="L24" s="42"/>
    </row>
    <row r="25" s="1" customFormat="1" ht="6.96" customHeight="1">
      <c r="B25" s="42"/>
      <c r="I25" s="138"/>
      <c r="L25" s="42"/>
    </row>
    <row r="26" s="1" customFormat="1" ht="12" customHeight="1">
      <c r="B26" s="42"/>
      <c r="D26" s="136" t="s">
        <v>37</v>
      </c>
      <c r="I26" s="138"/>
      <c r="L26" s="42"/>
    </row>
    <row r="27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s="1" customFormat="1" ht="6.96" customHeight="1">
      <c r="B28" s="42"/>
      <c r="I28" s="13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6"/>
      <c r="J29" s="77"/>
      <c r="K29" s="77"/>
      <c r="L29" s="42"/>
    </row>
    <row r="30" s="1" customFormat="1" ht="25.44" customHeight="1">
      <c r="B30" s="42"/>
      <c r="D30" s="147" t="s">
        <v>38</v>
      </c>
      <c r="I30" s="138"/>
      <c r="J30" s="148">
        <f>ROUND(J125,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46"/>
      <c r="J31" s="77"/>
      <c r="K31" s="77"/>
      <c r="L31" s="42"/>
    </row>
    <row r="32" s="1" customFormat="1" ht="14.4" customHeight="1">
      <c r="B32" s="42"/>
      <c r="F32" s="149" t="s">
        <v>40</v>
      </c>
      <c r="I32" s="150" t="s">
        <v>39</v>
      </c>
      <c r="J32" s="149" t="s">
        <v>41</v>
      </c>
      <c r="L32" s="42"/>
    </row>
    <row r="33" s="1" customFormat="1" ht="14.4" customHeight="1">
      <c r="B33" s="42"/>
      <c r="D33" s="151" t="s">
        <v>42</v>
      </c>
      <c r="E33" s="136" t="s">
        <v>43</v>
      </c>
      <c r="F33" s="152">
        <f>ROUND((SUM(BE125:BE240)),  2)</f>
        <v>0</v>
      </c>
      <c r="I33" s="153">
        <v>0.20999999999999999</v>
      </c>
      <c r="J33" s="152">
        <f>ROUND(((SUM(BE125:BE240))*I33),  2)</f>
        <v>0</v>
      </c>
      <c r="L33" s="42"/>
    </row>
    <row r="34" s="1" customFormat="1" ht="14.4" customHeight="1">
      <c r="B34" s="42"/>
      <c r="E34" s="136" t="s">
        <v>44</v>
      </c>
      <c r="F34" s="152">
        <f>ROUND((SUM(BF125:BF240)),  2)</f>
        <v>0</v>
      </c>
      <c r="I34" s="153">
        <v>0.14999999999999999</v>
      </c>
      <c r="J34" s="152">
        <f>ROUND(((SUM(BF125:BF240))*I34),  2)</f>
        <v>0</v>
      </c>
      <c r="L34" s="42"/>
    </row>
    <row r="35" hidden="1" s="1" customFormat="1" ht="14.4" customHeight="1">
      <c r="B35" s="42"/>
      <c r="E35" s="136" t="s">
        <v>45</v>
      </c>
      <c r="F35" s="152">
        <f>ROUND((SUM(BG125:BG240)),  2)</f>
        <v>0</v>
      </c>
      <c r="I35" s="153">
        <v>0.20999999999999999</v>
      </c>
      <c r="J35" s="152">
        <f>0</f>
        <v>0</v>
      </c>
      <c r="L35" s="42"/>
    </row>
    <row r="36" hidden="1" s="1" customFormat="1" ht="14.4" customHeight="1">
      <c r="B36" s="42"/>
      <c r="E36" s="136" t="s">
        <v>46</v>
      </c>
      <c r="F36" s="152">
        <f>ROUND((SUM(BH125:BH240)),  2)</f>
        <v>0</v>
      </c>
      <c r="I36" s="153">
        <v>0.14999999999999999</v>
      </c>
      <c r="J36" s="152">
        <f>0</f>
        <v>0</v>
      </c>
      <c r="L36" s="42"/>
    </row>
    <row r="37" hidden="1" s="1" customFormat="1" ht="14.4" customHeight="1">
      <c r="B37" s="42"/>
      <c r="E37" s="136" t="s">
        <v>47</v>
      </c>
      <c r="F37" s="152">
        <f>ROUND((SUM(BI125:BI240)),  2)</f>
        <v>0</v>
      </c>
      <c r="I37" s="153">
        <v>0</v>
      </c>
      <c r="J37" s="152">
        <f>0</f>
        <v>0</v>
      </c>
      <c r="L37" s="42"/>
    </row>
    <row r="38" s="1" customFormat="1" ht="6.96" customHeight="1">
      <c r="B38" s="42"/>
      <c r="I38" s="138"/>
      <c r="L38" s="42"/>
    </row>
    <row r="39" s="1" customFormat="1" ht="25.44" customHeight="1"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9"/>
      <c r="J39" s="160">
        <f>SUM(J30:J37)</f>
        <v>0</v>
      </c>
      <c r="K39" s="161"/>
      <c r="L39" s="42"/>
    </row>
    <row r="40" s="1" customFormat="1" ht="14.4" customHeight="1">
      <c r="B40" s="42"/>
      <c r="I40" s="13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62" t="s">
        <v>51</v>
      </c>
      <c r="E50" s="163"/>
      <c r="F50" s="163"/>
      <c r="G50" s="162" t="s">
        <v>52</v>
      </c>
      <c r="H50" s="163"/>
      <c r="I50" s="164"/>
      <c r="J50" s="163"/>
      <c r="K50" s="16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65" t="s">
        <v>53</v>
      </c>
      <c r="E61" s="166"/>
      <c r="F61" s="167" t="s">
        <v>54</v>
      </c>
      <c r="G61" s="165" t="s">
        <v>53</v>
      </c>
      <c r="H61" s="166"/>
      <c r="I61" s="168"/>
      <c r="J61" s="169" t="s">
        <v>54</v>
      </c>
      <c r="K61" s="16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62" t="s">
        <v>55</v>
      </c>
      <c r="E65" s="163"/>
      <c r="F65" s="163"/>
      <c r="G65" s="162" t="s">
        <v>56</v>
      </c>
      <c r="H65" s="163"/>
      <c r="I65" s="164"/>
      <c r="J65" s="163"/>
      <c r="K65" s="16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65" t="s">
        <v>53</v>
      </c>
      <c r="E76" s="166"/>
      <c r="F76" s="167" t="s">
        <v>54</v>
      </c>
      <c r="G76" s="165" t="s">
        <v>53</v>
      </c>
      <c r="H76" s="166"/>
      <c r="I76" s="168"/>
      <c r="J76" s="169" t="s">
        <v>54</v>
      </c>
      <c r="K76" s="166"/>
      <c r="L76" s="42"/>
    </row>
    <row r="77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2"/>
    </row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2"/>
    </row>
    <row r="82" s="1" customFormat="1" ht="24.96" customHeight="1">
      <c r="B82" s="37"/>
      <c r="C82" s="22" t="s">
        <v>101</v>
      </c>
      <c r="D82" s="38"/>
      <c r="E82" s="38"/>
      <c r="F82" s="38"/>
      <c r="G82" s="38"/>
      <c r="H82" s="38"/>
      <c r="I82" s="13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8"/>
      <c r="J84" s="38"/>
      <c r="K84" s="38"/>
      <c r="L84" s="42"/>
    </row>
    <row r="85" s="1" customFormat="1" ht="16.5" customHeight="1">
      <c r="B85" s="37"/>
      <c r="C85" s="38"/>
      <c r="D85" s="38"/>
      <c r="E85" s="176" t="str">
        <f>E7</f>
        <v>VN Žádlovice - oprava rozdělovacího objektu a odtěžení</v>
      </c>
      <c r="F85" s="31"/>
      <c r="G85" s="31"/>
      <c r="H85" s="31"/>
      <c r="I85" s="138"/>
      <c r="J85" s="38"/>
      <c r="K85" s="38"/>
      <c r="L85" s="42"/>
    </row>
    <row r="86" s="1" customFormat="1" ht="12" customHeight="1">
      <c r="B86" s="37"/>
      <c r="C86" s="31" t="s">
        <v>99</v>
      </c>
      <c r="D86" s="38"/>
      <c r="E86" s="38"/>
      <c r="F86" s="38"/>
      <c r="G86" s="38"/>
      <c r="H86" s="38"/>
      <c r="I86" s="13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SO 03 - Oprava rozdělovacího objektu</v>
      </c>
      <c r="F87" s="38"/>
      <c r="G87" s="38"/>
      <c r="H87" s="38"/>
      <c r="I87" s="13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>Olomoucký kraj</v>
      </c>
      <c r="G89" s="38"/>
      <c r="H89" s="38"/>
      <c r="I89" s="141" t="s">
        <v>22</v>
      </c>
      <c r="J89" s="73" t="str">
        <f>IF(J12="","",J12)</f>
        <v>20. 3. 2020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42"/>
    </row>
    <row r="91" s="1" customFormat="1" ht="27.9" customHeight="1">
      <c r="B91" s="37"/>
      <c r="C91" s="31" t="s">
        <v>24</v>
      </c>
      <c r="D91" s="38"/>
      <c r="E91" s="38"/>
      <c r="F91" s="26" t="str">
        <f>E15</f>
        <v>Povodí Moravy, s.p.</v>
      </c>
      <c r="G91" s="38"/>
      <c r="H91" s="38"/>
      <c r="I91" s="141" t="s">
        <v>32</v>
      </c>
      <c r="J91" s="35" t="str">
        <f>E21</f>
        <v>PM, s.p. - Ing. Šefčíková</v>
      </c>
      <c r="K91" s="38"/>
      <c r="L91" s="42"/>
    </row>
    <row r="92" s="1" customFormat="1" ht="15.15" customHeight="1">
      <c r="B92" s="37"/>
      <c r="C92" s="31" t="s">
        <v>30</v>
      </c>
      <c r="D92" s="38"/>
      <c r="E92" s="38"/>
      <c r="F92" s="26" t="str">
        <f>IF(E18="","",E18)</f>
        <v>Vyplň údaj</v>
      </c>
      <c r="G92" s="38"/>
      <c r="H92" s="38"/>
      <c r="I92" s="141" t="s">
        <v>35</v>
      </c>
      <c r="J92" s="35" t="str">
        <f>E24</f>
        <v xml:space="preserve"> 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42"/>
    </row>
    <row r="94" s="1" customFormat="1" ht="29.28" customHeight="1">
      <c r="B94" s="37"/>
      <c r="C94" s="177" t="s">
        <v>102</v>
      </c>
      <c r="D94" s="178"/>
      <c r="E94" s="178"/>
      <c r="F94" s="178"/>
      <c r="G94" s="178"/>
      <c r="H94" s="178"/>
      <c r="I94" s="179"/>
      <c r="J94" s="180" t="s">
        <v>103</v>
      </c>
      <c r="K94" s="17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42"/>
    </row>
    <row r="96" s="1" customFormat="1" ht="22.8" customHeight="1">
      <c r="B96" s="37"/>
      <c r="C96" s="181" t="s">
        <v>104</v>
      </c>
      <c r="D96" s="38"/>
      <c r="E96" s="38"/>
      <c r="F96" s="38"/>
      <c r="G96" s="38"/>
      <c r="H96" s="38"/>
      <c r="I96" s="138"/>
      <c r="J96" s="104">
        <f>J125</f>
        <v>0</v>
      </c>
      <c r="K96" s="38"/>
      <c r="L96" s="42"/>
      <c r="AU96" s="16" t="s">
        <v>105</v>
      </c>
    </row>
    <row r="97" s="8" customFormat="1" ht="24.96" customHeight="1">
      <c r="B97" s="182"/>
      <c r="C97" s="183"/>
      <c r="D97" s="184" t="s">
        <v>106</v>
      </c>
      <c r="E97" s="185"/>
      <c r="F97" s="185"/>
      <c r="G97" s="185"/>
      <c r="H97" s="185"/>
      <c r="I97" s="186"/>
      <c r="J97" s="187">
        <f>J126</f>
        <v>0</v>
      </c>
      <c r="K97" s="183"/>
      <c r="L97" s="188"/>
    </row>
    <row r="98" s="9" customFormat="1" ht="19.92" customHeight="1">
      <c r="B98" s="189"/>
      <c r="C98" s="190"/>
      <c r="D98" s="191" t="s">
        <v>107</v>
      </c>
      <c r="E98" s="192"/>
      <c r="F98" s="192"/>
      <c r="G98" s="192"/>
      <c r="H98" s="192"/>
      <c r="I98" s="193"/>
      <c r="J98" s="194">
        <f>J127</f>
        <v>0</v>
      </c>
      <c r="K98" s="190"/>
      <c r="L98" s="195"/>
    </row>
    <row r="99" s="9" customFormat="1" ht="19.92" customHeight="1">
      <c r="B99" s="189"/>
      <c r="C99" s="190"/>
      <c r="D99" s="191" t="s">
        <v>433</v>
      </c>
      <c r="E99" s="192"/>
      <c r="F99" s="192"/>
      <c r="G99" s="192"/>
      <c r="H99" s="192"/>
      <c r="I99" s="193"/>
      <c r="J99" s="194">
        <f>J182</f>
        <v>0</v>
      </c>
      <c r="K99" s="190"/>
      <c r="L99" s="195"/>
    </row>
    <row r="100" s="9" customFormat="1" ht="19.92" customHeight="1">
      <c r="B100" s="189"/>
      <c r="C100" s="190"/>
      <c r="D100" s="191" t="s">
        <v>310</v>
      </c>
      <c r="E100" s="192"/>
      <c r="F100" s="192"/>
      <c r="G100" s="192"/>
      <c r="H100" s="192"/>
      <c r="I100" s="193"/>
      <c r="J100" s="194">
        <f>J191</f>
        <v>0</v>
      </c>
      <c r="K100" s="190"/>
      <c r="L100" s="195"/>
    </row>
    <row r="101" s="9" customFormat="1" ht="19.92" customHeight="1">
      <c r="B101" s="189"/>
      <c r="C101" s="190"/>
      <c r="D101" s="191" t="s">
        <v>312</v>
      </c>
      <c r="E101" s="192"/>
      <c r="F101" s="192"/>
      <c r="G101" s="192"/>
      <c r="H101" s="192"/>
      <c r="I101" s="193"/>
      <c r="J101" s="194">
        <f>J204</f>
        <v>0</v>
      </c>
      <c r="K101" s="190"/>
      <c r="L101" s="195"/>
    </row>
    <row r="102" s="9" customFormat="1" ht="14.88" customHeight="1">
      <c r="B102" s="189"/>
      <c r="C102" s="190"/>
      <c r="D102" s="191" t="s">
        <v>434</v>
      </c>
      <c r="E102" s="192"/>
      <c r="F102" s="192"/>
      <c r="G102" s="192"/>
      <c r="H102" s="192"/>
      <c r="I102" s="193"/>
      <c r="J102" s="194">
        <f>J209</f>
        <v>0</v>
      </c>
      <c r="K102" s="190"/>
      <c r="L102" s="195"/>
    </row>
    <row r="103" s="9" customFormat="1" ht="19.92" customHeight="1">
      <c r="B103" s="189"/>
      <c r="C103" s="190"/>
      <c r="D103" s="191" t="s">
        <v>313</v>
      </c>
      <c r="E103" s="192"/>
      <c r="F103" s="192"/>
      <c r="G103" s="192"/>
      <c r="H103" s="192"/>
      <c r="I103" s="193"/>
      <c r="J103" s="194">
        <f>J216</f>
        <v>0</v>
      </c>
      <c r="K103" s="190"/>
      <c r="L103" s="195"/>
    </row>
    <row r="104" s="9" customFormat="1" ht="19.92" customHeight="1">
      <c r="B104" s="189"/>
      <c r="C104" s="190"/>
      <c r="D104" s="191" t="s">
        <v>435</v>
      </c>
      <c r="E104" s="192"/>
      <c r="F104" s="192"/>
      <c r="G104" s="192"/>
      <c r="H104" s="192"/>
      <c r="I104" s="193"/>
      <c r="J104" s="194">
        <f>J225</f>
        <v>0</v>
      </c>
      <c r="K104" s="190"/>
      <c r="L104" s="195"/>
    </row>
    <row r="105" s="8" customFormat="1" ht="24.96" customHeight="1">
      <c r="B105" s="182"/>
      <c r="C105" s="183"/>
      <c r="D105" s="184" t="s">
        <v>108</v>
      </c>
      <c r="E105" s="185"/>
      <c r="F105" s="185"/>
      <c r="G105" s="185"/>
      <c r="H105" s="185"/>
      <c r="I105" s="186"/>
      <c r="J105" s="187">
        <f>J228</f>
        <v>0</v>
      </c>
      <c r="K105" s="183"/>
      <c r="L105" s="188"/>
    </row>
    <row r="106" s="1" customFormat="1" ht="21.84" customHeight="1">
      <c r="B106" s="37"/>
      <c r="C106" s="38"/>
      <c r="D106" s="38"/>
      <c r="E106" s="38"/>
      <c r="F106" s="38"/>
      <c r="G106" s="38"/>
      <c r="H106" s="38"/>
      <c r="I106" s="138"/>
      <c r="J106" s="38"/>
      <c r="K106" s="38"/>
      <c r="L106" s="42"/>
    </row>
    <row r="107" s="1" customFormat="1" ht="6.96" customHeight="1">
      <c r="B107" s="60"/>
      <c r="C107" s="61"/>
      <c r="D107" s="61"/>
      <c r="E107" s="61"/>
      <c r="F107" s="61"/>
      <c r="G107" s="61"/>
      <c r="H107" s="61"/>
      <c r="I107" s="172"/>
      <c r="J107" s="61"/>
      <c r="K107" s="61"/>
      <c r="L107" s="42"/>
    </row>
    <row r="111" s="1" customFormat="1" ht="6.96" customHeight="1">
      <c r="B111" s="62"/>
      <c r="C111" s="63"/>
      <c r="D111" s="63"/>
      <c r="E111" s="63"/>
      <c r="F111" s="63"/>
      <c r="G111" s="63"/>
      <c r="H111" s="63"/>
      <c r="I111" s="175"/>
      <c r="J111" s="63"/>
      <c r="K111" s="63"/>
      <c r="L111" s="42"/>
    </row>
    <row r="112" s="1" customFormat="1" ht="24.96" customHeight="1">
      <c r="B112" s="37"/>
      <c r="C112" s="22" t="s">
        <v>109</v>
      </c>
      <c r="D112" s="38"/>
      <c r="E112" s="38"/>
      <c r="F112" s="38"/>
      <c r="G112" s="38"/>
      <c r="H112" s="38"/>
      <c r="I112" s="138"/>
      <c r="J112" s="38"/>
      <c r="K112" s="38"/>
      <c r="L112" s="42"/>
    </row>
    <row r="113" s="1" customFormat="1" ht="6.96" customHeight="1">
      <c r="B113" s="37"/>
      <c r="C113" s="38"/>
      <c r="D113" s="38"/>
      <c r="E113" s="38"/>
      <c r="F113" s="38"/>
      <c r="G113" s="38"/>
      <c r="H113" s="38"/>
      <c r="I113" s="138"/>
      <c r="J113" s="38"/>
      <c r="K113" s="38"/>
      <c r="L113" s="42"/>
    </row>
    <row r="114" s="1" customFormat="1" ht="12" customHeight="1">
      <c r="B114" s="37"/>
      <c r="C114" s="31" t="s">
        <v>16</v>
      </c>
      <c r="D114" s="38"/>
      <c r="E114" s="38"/>
      <c r="F114" s="38"/>
      <c r="G114" s="38"/>
      <c r="H114" s="38"/>
      <c r="I114" s="138"/>
      <c r="J114" s="38"/>
      <c r="K114" s="38"/>
      <c r="L114" s="42"/>
    </row>
    <row r="115" s="1" customFormat="1" ht="16.5" customHeight="1">
      <c r="B115" s="37"/>
      <c r="C115" s="38"/>
      <c r="D115" s="38"/>
      <c r="E115" s="176" t="str">
        <f>E7</f>
        <v>VN Žádlovice - oprava rozdělovacího objektu a odtěžení</v>
      </c>
      <c r="F115" s="31"/>
      <c r="G115" s="31"/>
      <c r="H115" s="31"/>
      <c r="I115" s="138"/>
      <c r="J115" s="38"/>
      <c r="K115" s="38"/>
      <c r="L115" s="42"/>
    </row>
    <row r="116" s="1" customFormat="1" ht="12" customHeight="1">
      <c r="B116" s="37"/>
      <c r="C116" s="31" t="s">
        <v>99</v>
      </c>
      <c r="D116" s="38"/>
      <c r="E116" s="38"/>
      <c r="F116" s="38"/>
      <c r="G116" s="38"/>
      <c r="H116" s="38"/>
      <c r="I116" s="138"/>
      <c r="J116" s="38"/>
      <c r="K116" s="38"/>
      <c r="L116" s="42"/>
    </row>
    <row r="117" s="1" customFormat="1" ht="16.5" customHeight="1">
      <c r="B117" s="37"/>
      <c r="C117" s="38"/>
      <c r="D117" s="38"/>
      <c r="E117" s="70" t="str">
        <f>E9</f>
        <v>SO 03 - Oprava rozdělovacího objektu</v>
      </c>
      <c r="F117" s="38"/>
      <c r="G117" s="38"/>
      <c r="H117" s="38"/>
      <c r="I117" s="138"/>
      <c r="J117" s="38"/>
      <c r="K117" s="38"/>
      <c r="L117" s="42"/>
    </row>
    <row r="118" s="1" customFormat="1" ht="6.96" customHeight="1">
      <c r="B118" s="37"/>
      <c r="C118" s="38"/>
      <c r="D118" s="38"/>
      <c r="E118" s="38"/>
      <c r="F118" s="38"/>
      <c r="G118" s="38"/>
      <c r="H118" s="38"/>
      <c r="I118" s="138"/>
      <c r="J118" s="38"/>
      <c r="K118" s="38"/>
      <c r="L118" s="42"/>
    </row>
    <row r="119" s="1" customFormat="1" ht="12" customHeight="1">
      <c r="B119" s="37"/>
      <c r="C119" s="31" t="s">
        <v>20</v>
      </c>
      <c r="D119" s="38"/>
      <c r="E119" s="38"/>
      <c r="F119" s="26" t="str">
        <f>F12</f>
        <v>Olomoucký kraj</v>
      </c>
      <c r="G119" s="38"/>
      <c r="H119" s="38"/>
      <c r="I119" s="141" t="s">
        <v>22</v>
      </c>
      <c r="J119" s="73" t="str">
        <f>IF(J12="","",J12)</f>
        <v>20. 3. 2020</v>
      </c>
      <c r="K119" s="38"/>
      <c r="L119" s="42"/>
    </row>
    <row r="120" s="1" customFormat="1" ht="6.96" customHeight="1">
      <c r="B120" s="37"/>
      <c r="C120" s="38"/>
      <c r="D120" s="38"/>
      <c r="E120" s="38"/>
      <c r="F120" s="38"/>
      <c r="G120" s="38"/>
      <c r="H120" s="38"/>
      <c r="I120" s="138"/>
      <c r="J120" s="38"/>
      <c r="K120" s="38"/>
      <c r="L120" s="42"/>
    </row>
    <row r="121" s="1" customFormat="1" ht="27.9" customHeight="1">
      <c r="B121" s="37"/>
      <c r="C121" s="31" t="s">
        <v>24</v>
      </c>
      <c r="D121" s="38"/>
      <c r="E121" s="38"/>
      <c r="F121" s="26" t="str">
        <f>E15</f>
        <v>Povodí Moravy, s.p.</v>
      </c>
      <c r="G121" s="38"/>
      <c r="H121" s="38"/>
      <c r="I121" s="141" t="s">
        <v>32</v>
      </c>
      <c r="J121" s="35" t="str">
        <f>E21</f>
        <v>PM, s.p. - Ing. Šefčíková</v>
      </c>
      <c r="K121" s="38"/>
      <c r="L121" s="42"/>
    </row>
    <row r="122" s="1" customFormat="1" ht="15.15" customHeight="1">
      <c r="B122" s="37"/>
      <c r="C122" s="31" t="s">
        <v>30</v>
      </c>
      <c r="D122" s="38"/>
      <c r="E122" s="38"/>
      <c r="F122" s="26" t="str">
        <f>IF(E18="","",E18)</f>
        <v>Vyplň údaj</v>
      </c>
      <c r="G122" s="38"/>
      <c r="H122" s="38"/>
      <c r="I122" s="141" t="s">
        <v>35</v>
      </c>
      <c r="J122" s="35" t="str">
        <f>E24</f>
        <v xml:space="preserve"> </v>
      </c>
      <c r="K122" s="38"/>
      <c r="L122" s="42"/>
    </row>
    <row r="123" s="1" customFormat="1" ht="10.32" customHeight="1">
      <c r="B123" s="37"/>
      <c r="C123" s="38"/>
      <c r="D123" s="38"/>
      <c r="E123" s="38"/>
      <c r="F123" s="38"/>
      <c r="G123" s="38"/>
      <c r="H123" s="38"/>
      <c r="I123" s="138"/>
      <c r="J123" s="38"/>
      <c r="K123" s="38"/>
      <c r="L123" s="42"/>
    </row>
    <row r="124" s="10" customFormat="1" ht="29.28" customHeight="1">
      <c r="B124" s="196"/>
      <c r="C124" s="197" t="s">
        <v>110</v>
      </c>
      <c r="D124" s="198" t="s">
        <v>63</v>
      </c>
      <c r="E124" s="198" t="s">
        <v>59</v>
      </c>
      <c r="F124" s="198" t="s">
        <v>60</v>
      </c>
      <c r="G124" s="198" t="s">
        <v>111</v>
      </c>
      <c r="H124" s="198" t="s">
        <v>112</v>
      </c>
      <c r="I124" s="199" t="s">
        <v>113</v>
      </c>
      <c r="J124" s="200" t="s">
        <v>103</v>
      </c>
      <c r="K124" s="201" t="s">
        <v>114</v>
      </c>
      <c r="L124" s="202"/>
      <c r="M124" s="94" t="s">
        <v>1</v>
      </c>
      <c r="N124" s="95" t="s">
        <v>42</v>
      </c>
      <c r="O124" s="95" t="s">
        <v>115</v>
      </c>
      <c r="P124" s="95" t="s">
        <v>116</v>
      </c>
      <c r="Q124" s="95" t="s">
        <v>117</v>
      </c>
      <c r="R124" s="95" t="s">
        <v>118</v>
      </c>
      <c r="S124" s="95" t="s">
        <v>119</v>
      </c>
      <c r="T124" s="96" t="s">
        <v>120</v>
      </c>
    </row>
    <row r="125" s="1" customFormat="1" ht="22.8" customHeight="1">
      <c r="B125" s="37"/>
      <c r="C125" s="101" t="s">
        <v>121</v>
      </c>
      <c r="D125" s="38"/>
      <c r="E125" s="38"/>
      <c r="F125" s="38"/>
      <c r="G125" s="38"/>
      <c r="H125" s="38"/>
      <c r="I125" s="138"/>
      <c r="J125" s="203">
        <f>BK125</f>
        <v>0</v>
      </c>
      <c r="K125" s="38"/>
      <c r="L125" s="42"/>
      <c r="M125" s="97"/>
      <c r="N125" s="98"/>
      <c r="O125" s="98"/>
      <c r="P125" s="204">
        <f>P126+P228</f>
        <v>0</v>
      </c>
      <c r="Q125" s="98"/>
      <c r="R125" s="204">
        <f>R126+R228</f>
        <v>64.75943079999999</v>
      </c>
      <c r="S125" s="98"/>
      <c r="T125" s="205">
        <f>T126+T228</f>
        <v>7.4303999999999997</v>
      </c>
      <c r="AT125" s="16" t="s">
        <v>77</v>
      </c>
      <c r="AU125" s="16" t="s">
        <v>105</v>
      </c>
      <c r="BK125" s="206">
        <f>BK126+BK228</f>
        <v>0</v>
      </c>
    </row>
    <row r="126" s="11" customFormat="1" ht="25.92" customHeight="1">
      <c r="B126" s="207"/>
      <c r="C126" s="208"/>
      <c r="D126" s="209" t="s">
        <v>77</v>
      </c>
      <c r="E126" s="210" t="s">
        <v>122</v>
      </c>
      <c r="F126" s="210" t="s">
        <v>123</v>
      </c>
      <c r="G126" s="208"/>
      <c r="H126" s="208"/>
      <c r="I126" s="211"/>
      <c r="J126" s="212">
        <f>BK126</f>
        <v>0</v>
      </c>
      <c r="K126" s="208"/>
      <c r="L126" s="213"/>
      <c r="M126" s="214"/>
      <c r="N126" s="215"/>
      <c r="O126" s="215"/>
      <c r="P126" s="216">
        <f>P127+P182+P191+P204+P216+P225</f>
        <v>0</v>
      </c>
      <c r="Q126" s="215"/>
      <c r="R126" s="216">
        <f>R127+R182+R191+R204+R216+R225</f>
        <v>64.75943079999999</v>
      </c>
      <c r="S126" s="215"/>
      <c r="T126" s="217">
        <f>T127+T182+T191+T204+T216+T225</f>
        <v>7.4303999999999997</v>
      </c>
      <c r="AR126" s="218" t="s">
        <v>86</v>
      </c>
      <c r="AT126" s="219" t="s">
        <v>77</v>
      </c>
      <c r="AU126" s="219" t="s">
        <v>78</v>
      </c>
      <c r="AY126" s="218" t="s">
        <v>124</v>
      </c>
      <c r="BK126" s="220">
        <f>BK127+BK182+BK191+BK204+BK216+BK225</f>
        <v>0</v>
      </c>
    </row>
    <row r="127" s="11" customFormat="1" ht="22.8" customHeight="1">
      <c r="B127" s="207"/>
      <c r="C127" s="208"/>
      <c r="D127" s="209" t="s">
        <v>77</v>
      </c>
      <c r="E127" s="221" t="s">
        <v>86</v>
      </c>
      <c r="F127" s="221" t="s">
        <v>125</v>
      </c>
      <c r="G127" s="208"/>
      <c r="H127" s="208"/>
      <c r="I127" s="211"/>
      <c r="J127" s="222">
        <f>BK127</f>
        <v>0</v>
      </c>
      <c r="K127" s="208"/>
      <c r="L127" s="213"/>
      <c r="M127" s="214"/>
      <c r="N127" s="215"/>
      <c r="O127" s="215"/>
      <c r="P127" s="216">
        <f>SUM(P128:P181)</f>
        <v>0</v>
      </c>
      <c r="Q127" s="215"/>
      <c r="R127" s="216">
        <f>SUM(R128:R181)</f>
        <v>0.0063</v>
      </c>
      <c r="S127" s="215"/>
      <c r="T127" s="217">
        <f>SUM(T128:T181)</f>
        <v>0</v>
      </c>
      <c r="AR127" s="218" t="s">
        <v>86</v>
      </c>
      <c r="AT127" s="219" t="s">
        <v>77</v>
      </c>
      <c r="AU127" s="219" t="s">
        <v>86</v>
      </c>
      <c r="AY127" s="218" t="s">
        <v>124</v>
      </c>
      <c r="BK127" s="220">
        <f>SUM(BK128:BK181)</f>
        <v>0</v>
      </c>
    </row>
    <row r="128" s="1" customFormat="1" ht="24" customHeight="1">
      <c r="B128" s="37"/>
      <c r="C128" s="223" t="s">
        <v>86</v>
      </c>
      <c r="D128" s="223" t="s">
        <v>126</v>
      </c>
      <c r="E128" s="224" t="s">
        <v>137</v>
      </c>
      <c r="F128" s="225" t="s">
        <v>138</v>
      </c>
      <c r="G128" s="226" t="s">
        <v>139</v>
      </c>
      <c r="H128" s="227">
        <v>35</v>
      </c>
      <c r="I128" s="228"/>
      <c r="J128" s="229">
        <f>ROUND(I128*H128,2)</f>
        <v>0</v>
      </c>
      <c r="K128" s="225" t="s">
        <v>130</v>
      </c>
      <c r="L128" s="42"/>
      <c r="M128" s="230" t="s">
        <v>1</v>
      </c>
      <c r="N128" s="231" t="s">
        <v>43</v>
      </c>
      <c r="O128" s="85"/>
      <c r="P128" s="232">
        <f>O128*H128</f>
        <v>0</v>
      </c>
      <c r="Q128" s="232">
        <v>0</v>
      </c>
      <c r="R128" s="232">
        <f>Q128*H128</f>
        <v>0</v>
      </c>
      <c r="S128" s="232">
        <v>0</v>
      </c>
      <c r="T128" s="233">
        <f>S128*H128</f>
        <v>0</v>
      </c>
      <c r="AR128" s="234" t="s">
        <v>131</v>
      </c>
      <c r="AT128" s="234" t="s">
        <v>126</v>
      </c>
      <c r="AU128" s="234" t="s">
        <v>88</v>
      </c>
      <c r="AY128" s="16" t="s">
        <v>124</v>
      </c>
      <c r="BE128" s="235">
        <f>IF(N128="základní",J128,0)</f>
        <v>0</v>
      </c>
      <c r="BF128" s="235">
        <f>IF(N128="snížená",J128,0)</f>
        <v>0</v>
      </c>
      <c r="BG128" s="235">
        <f>IF(N128="zákl. přenesená",J128,0)</f>
        <v>0</v>
      </c>
      <c r="BH128" s="235">
        <f>IF(N128="sníž. přenesená",J128,0)</f>
        <v>0</v>
      </c>
      <c r="BI128" s="235">
        <f>IF(N128="nulová",J128,0)</f>
        <v>0</v>
      </c>
      <c r="BJ128" s="16" t="s">
        <v>86</v>
      </c>
      <c r="BK128" s="235">
        <f>ROUND(I128*H128,2)</f>
        <v>0</v>
      </c>
      <c r="BL128" s="16" t="s">
        <v>131</v>
      </c>
      <c r="BM128" s="234" t="s">
        <v>436</v>
      </c>
    </row>
    <row r="129" s="1" customFormat="1">
      <c r="B129" s="37"/>
      <c r="C129" s="38"/>
      <c r="D129" s="236" t="s">
        <v>133</v>
      </c>
      <c r="E129" s="38"/>
      <c r="F129" s="237" t="s">
        <v>141</v>
      </c>
      <c r="G129" s="38"/>
      <c r="H129" s="38"/>
      <c r="I129" s="138"/>
      <c r="J129" s="38"/>
      <c r="K129" s="38"/>
      <c r="L129" s="42"/>
      <c r="M129" s="238"/>
      <c r="N129" s="85"/>
      <c r="O129" s="85"/>
      <c r="P129" s="85"/>
      <c r="Q129" s="85"/>
      <c r="R129" s="85"/>
      <c r="S129" s="85"/>
      <c r="T129" s="86"/>
      <c r="AT129" s="16" t="s">
        <v>133</v>
      </c>
      <c r="AU129" s="16" t="s">
        <v>88</v>
      </c>
    </row>
    <row r="130" s="12" customFormat="1">
      <c r="B130" s="239"/>
      <c r="C130" s="240"/>
      <c r="D130" s="236" t="s">
        <v>135</v>
      </c>
      <c r="E130" s="241" t="s">
        <v>1</v>
      </c>
      <c r="F130" s="242" t="s">
        <v>437</v>
      </c>
      <c r="G130" s="240"/>
      <c r="H130" s="243">
        <v>35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AT130" s="249" t="s">
        <v>135</v>
      </c>
      <c r="AU130" s="249" t="s">
        <v>88</v>
      </c>
      <c r="AV130" s="12" t="s">
        <v>88</v>
      </c>
      <c r="AW130" s="12" t="s">
        <v>34</v>
      </c>
      <c r="AX130" s="12" t="s">
        <v>86</v>
      </c>
      <c r="AY130" s="249" t="s">
        <v>124</v>
      </c>
    </row>
    <row r="131" s="1" customFormat="1" ht="16.5" customHeight="1">
      <c r="B131" s="37"/>
      <c r="C131" s="223" t="s">
        <v>88</v>
      </c>
      <c r="D131" s="223" t="s">
        <v>126</v>
      </c>
      <c r="E131" s="224" t="s">
        <v>146</v>
      </c>
      <c r="F131" s="225" t="s">
        <v>147</v>
      </c>
      <c r="G131" s="226" t="s">
        <v>139</v>
      </c>
      <c r="H131" s="227">
        <v>35</v>
      </c>
      <c r="I131" s="228"/>
      <c r="J131" s="229">
        <f>ROUND(I131*H131,2)</f>
        <v>0</v>
      </c>
      <c r="K131" s="225" t="s">
        <v>148</v>
      </c>
      <c r="L131" s="42"/>
      <c r="M131" s="230" t="s">
        <v>1</v>
      </c>
      <c r="N131" s="231" t="s">
        <v>43</v>
      </c>
      <c r="O131" s="85"/>
      <c r="P131" s="232">
        <f>O131*H131</f>
        <v>0</v>
      </c>
      <c r="Q131" s="232">
        <v>0.00018000000000000001</v>
      </c>
      <c r="R131" s="232">
        <f>Q131*H131</f>
        <v>0.0063</v>
      </c>
      <c r="S131" s="232">
        <v>0</v>
      </c>
      <c r="T131" s="233">
        <f>S131*H131</f>
        <v>0</v>
      </c>
      <c r="AR131" s="234" t="s">
        <v>131</v>
      </c>
      <c r="AT131" s="234" t="s">
        <v>126</v>
      </c>
      <c r="AU131" s="234" t="s">
        <v>88</v>
      </c>
      <c r="AY131" s="16" t="s">
        <v>124</v>
      </c>
      <c r="BE131" s="235">
        <f>IF(N131="základní",J131,0)</f>
        <v>0</v>
      </c>
      <c r="BF131" s="235">
        <f>IF(N131="snížená",J131,0)</f>
        <v>0</v>
      </c>
      <c r="BG131" s="235">
        <f>IF(N131="zákl. přenesená",J131,0)</f>
        <v>0</v>
      </c>
      <c r="BH131" s="235">
        <f>IF(N131="sníž. přenesená",J131,0)</f>
        <v>0</v>
      </c>
      <c r="BI131" s="235">
        <f>IF(N131="nulová",J131,0)</f>
        <v>0</v>
      </c>
      <c r="BJ131" s="16" t="s">
        <v>86</v>
      </c>
      <c r="BK131" s="235">
        <f>ROUND(I131*H131,2)</f>
        <v>0</v>
      </c>
      <c r="BL131" s="16" t="s">
        <v>131</v>
      </c>
      <c r="BM131" s="234" t="s">
        <v>438</v>
      </c>
    </row>
    <row r="132" s="1" customFormat="1">
      <c r="B132" s="37"/>
      <c r="C132" s="38"/>
      <c r="D132" s="236" t="s">
        <v>133</v>
      </c>
      <c r="E132" s="38"/>
      <c r="F132" s="237" t="s">
        <v>150</v>
      </c>
      <c r="G132" s="38"/>
      <c r="H132" s="38"/>
      <c r="I132" s="138"/>
      <c r="J132" s="38"/>
      <c r="K132" s="38"/>
      <c r="L132" s="42"/>
      <c r="M132" s="238"/>
      <c r="N132" s="85"/>
      <c r="O132" s="85"/>
      <c r="P132" s="85"/>
      <c r="Q132" s="85"/>
      <c r="R132" s="85"/>
      <c r="S132" s="85"/>
      <c r="T132" s="86"/>
      <c r="AT132" s="16" t="s">
        <v>133</v>
      </c>
      <c r="AU132" s="16" t="s">
        <v>88</v>
      </c>
    </row>
    <row r="133" s="1" customFormat="1" ht="24" customHeight="1">
      <c r="B133" s="37"/>
      <c r="C133" s="223" t="s">
        <v>145</v>
      </c>
      <c r="D133" s="223" t="s">
        <v>126</v>
      </c>
      <c r="E133" s="224" t="s">
        <v>439</v>
      </c>
      <c r="F133" s="225" t="s">
        <v>440</v>
      </c>
      <c r="G133" s="226" t="s">
        <v>177</v>
      </c>
      <c r="H133" s="227">
        <v>2.2400000000000002</v>
      </c>
      <c r="I133" s="228"/>
      <c r="J133" s="229">
        <f>ROUND(I133*H133,2)</f>
        <v>0</v>
      </c>
      <c r="K133" s="225" t="s">
        <v>148</v>
      </c>
      <c r="L133" s="42"/>
      <c r="M133" s="230" t="s">
        <v>1</v>
      </c>
      <c r="N133" s="231" t="s">
        <v>43</v>
      </c>
      <c r="O133" s="85"/>
      <c r="P133" s="232">
        <f>O133*H133</f>
        <v>0</v>
      </c>
      <c r="Q133" s="232">
        <v>0</v>
      </c>
      <c r="R133" s="232">
        <f>Q133*H133</f>
        <v>0</v>
      </c>
      <c r="S133" s="232">
        <v>0</v>
      </c>
      <c r="T133" s="233">
        <f>S133*H133</f>
        <v>0</v>
      </c>
      <c r="AR133" s="234" t="s">
        <v>131</v>
      </c>
      <c r="AT133" s="234" t="s">
        <v>126</v>
      </c>
      <c r="AU133" s="234" t="s">
        <v>88</v>
      </c>
      <c r="AY133" s="16" t="s">
        <v>124</v>
      </c>
      <c r="BE133" s="235">
        <f>IF(N133="základní",J133,0)</f>
        <v>0</v>
      </c>
      <c r="BF133" s="235">
        <f>IF(N133="snížená",J133,0)</f>
        <v>0</v>
      </c>
      <c r="BG133" s="235">
        <f>IF(N133="zákl. přenesená",J133,0)</f>
        <v>0</v>
      </c>
      <c r="BH133" s="235">
        <f>IF(N133="sníž. přenesená",J133,0)</f>
        <v>0</v>
      </c>
      <c r="BI133" s="235">
        <f>IF(N133="nulová",J133,0)</f>
        <v>0</v>
      </c>
      <c r="BJ133" s="16" t="s">
        <v>86</v>
      </c>
      <c r="BK133" s="235">
        <f>ROUND(I133*H133,2)</f>
        <v>0</v>
      </c>
      <c r="BL133" s="16" t="s">
        <v>131</v>
      </c>
      <c r="BM133" s="234" t="s">
        <v>441</v>
      </c>
    </row>
    <row r="134" s="1" customFormat="1">
      <c r="B134" s="37"/>
      <c r="C134" s="38"/>
      <c r="D134" s="236" t="s">
        <v>133</v>
      </c>
      <c r="E134" s="38"/>
      <c r="F134" s="237" t="s">
        <v>442</v>
      </c>
      <c r="G134" s="38"/>
      <c r="H134" s="38"/>
      <c r="I134" s="138"/>
      <c r="J134" s="38"/>
      <c r="K134" s="38"/>
      <c r="L134" s="42"/>
      <c r="M134" s="238"/>
      <c r="N134" s="85"/>
      <c r="O134" s="85"/>
      <c r="P134" s="85"/>
      <c r="Q134" s="85"/>
      <c r="R134" s="85"/>
      <c r="S134" s="85"/>
      <c r="T134" s="86"/>
      <c r="AT134" s="16" t="s">
        <v>133</v>
      </c>
      <c r="AU134" s="16" t="s">
        <v>88</v>
      </c>
    </row>
    <row r="135" s="1" customFormat="1">
      <c r="B135" s="37"/>
      <c r="C135" s="38"/>
      <c r="D135" s="236" t="s">
        <v>142</v>
      </c>
      <c r="E135" s="38"/>
      <c r="F135" s="250" t="s">
        <v>443</v>
      </c>
      <c r="G135" s="38"/>
      <c r="H135" s="38"/>
      <c r="I135" s="138"/>
      <c r="J135" s="38"/>
      <c r="K135" s="38"/>
      <c r="L135" s="42"/>
      <c r="M135" s="238"/>
      <c r="N135" s="85"/>
      <c r="O135" s="85"/>
      <c r="P135" s="85"/>
      <c r="Q135" s="85"/>
      <c r="R135" s="85"/>
      <c r="S135" s="85"/>
      <c r="T135" s="86"/>
      <c r="AT135" s="16" t="s">
        <v>142</v>
      </c>
      <c r="AU135" s="16" t="s">
        <v>88</v>
      </c>
    </row>
    <row r="136" s="12" customFormat="1">
      <c r="B136" s="239"/>
      <c r="C136" s="240"/>
      <c r="D136" s="236" t="s">
        <v>135</v>
      </c>
      <c r="E136" s="241" t="s">
        <v>1</v>
      </c>
      <c r="F136" s="242" t="s">
        <v>444</v>
      </c>
      <c r="G136" s="240"/>
      <c r="H136" s="243">
        <v>2.2400000000000002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AT136" s="249" t="s">
        <v>135</v>
      </c>
      <c r="AU136" s="249" t="s">
        <v>88</v>
      </c>
      <c r="AV136" s="12" t="s">
        <v>88</v>
      </c>
      <c r="AW136" s="12" t="s">
        <v>34</v>
      </c>
      <c r="AX136" s="12" t="s">
        <v>86</v>
      </c>
      <c r="AY136" s="249" t="s">
        <v>124</v>
      </c>
    </row>
    <row r="137" s="1" customFormat="1" ht="24" customHeight="1">
      <c r="B137" s="37"/>
      <c r="C137" s="223" t="s">
        <v>131</v>
      </c>
      <c r="D137" s="223" t="s">
        <v>126</v>
      </c>
      <c r="E137" s="224" t="s">
        <v>445</v>
      </c>
      <c r="F137" s="225" t="s">
        <v>446</v>
      </c>
      <c r="G137" s="226" t="s">
        <v>177</v>
      </c>
      <c r="H137" s="227">
        <v>43.560000000000002</v>
      </c>
      <c r="I137" s="228"/>
      <c r="J137" s="229">
        <f>ROUND(I137*H137,2)</f>
        <v>0</v>
      </c>
      <c r="K137" s="225" t="s">
        <v>148</v>
      </c>
      <c r="L137" s="42"/>
      <c r="M137" s="230" t="s">
        <v>1</v>
      </c>
      <c r="N137" s="231" t="s">
        <v>43</v>
      </c>
      <c r="O137" s="85"/>
      <c r="P137" s="232">
        <f>O137*H137</f>
        <v>0</v>
      </c>
      <c r="Q137" s="232">
        <v>0</v>
      </c>
      <c r="R137" s="232">
        <f>Q137*H137</f>
        <v>0</v>
      </c>
      <c r="S137" s="232">
        <v>0</v>
      </c>
      <c r="T137" s="233">
        <f>S137*H137</f>
        <v>0</v>
      </c>
      <c r="AR137" s="234" t="s">
        <v>131</v>
      </c>
      <c r="AT137" s="234" t="s">
        <v>126</v>
      </c>
      <c r="AU137" s="234" t="s">
        <v>88</v>
      </c>
      <c r="AY137" s="16" t="s">
        <v>124</v>
      </c>
      <c r="BE137" s="235">
        <f>IF(N137="základní",J137,0)</f>
        <v>0</v>
      </c>
      <c r="BF137" s="235">
        <f>IF(N137="snížená",J137,0)</f>
        <v>0</v>
      </c>
      <c r="BG137" s="235">
        <f>IF(N137="zákl. přenesená",J137,0)</f>
        <v>0</v>
      </c>
      <c r="BH137" s="235">
        <f>IF(N137="sníž. přenesená",J137,0)</f>
        <v>0</v>
      </c>
      <c r="BI137" s="235">
        <f>IF(N137="nulová",J137,0)</f>
        <v>0</v>
      </c>
      <c r="BJ137" s="16" t="s">
        <v>86</v>
      </c>
      <c r="BK137" s="235">
        <f>ROUND(I137*H137,2)</f>
        <v>0</v>
      </c>
      <c r="BL137" s="16" t="s">
        <v>131</v>
      </c>
      <c r="BM137" s="234" t="s">
        <v>447</v>
      </c>
    </row>
    <row r="138" s="1" customFormat="1">
      <c r="B138" s="37"/>
      <c r="C138" s="38"/>
      <c r="D138" s="236" t="s">
        <v>133</v>
      </c>
      <c r="E138" s="38"/>
      <c r="F138" s="237" t="s">
        <v>448</v>
      </c>
      <c r="G138" s="38"/>
      <c r="H138" s="38"/>
      <c r="I138" s="138"/>
      <c r="J138" s="38"/>
      <c r="K138" s="38"/>
      <c r="L138" s="42"/>
      <c r="M138" s="238"/>
      <c r="N138" s="85"/>
      <c r="O138" s="85"/>
      <c r="P138" s="85"/>
      <c r="Q138" s="85"/>
      <c r="R138" s="85"/>
      <c r="S138" s="85"/>
      <c r="T138" s="86"/>
      <c r="AT138" s="16" t="s">
        <v>133</v>
      </c>
      <c r="AU138" s="16" t="s">
        <v>88</v>
      </c>
    </row>
    <row r="139" s="13" customFormat="1">
      <c r="B139" s="264"/>
      <c r="C139" s="265"/>
      <c r="D139" s="236" t="s">
        <v>135</v>
      </c>
      <c r="E139" s="266" t="s">
        <v>1</v>
      </c>
      <c r="F139" s="267" t="s">
        <v>449</v>
      </c>
      <c r="G139" s="265"/>
      <c r="H139" s="266" t="s">
        <v>1</v>
      </c>
      <c r="I139" s="268"/>
      <c r="J139" s="265"/>
      <c r="K139" s="265"/>
      <c r="L139" s="269"/>
      <c r="M139" s="270"/>
      <c r="N139" s="271"/>
      <c r="O139" s="271"/>
      <c r="P139" s="271"/>
      <c r="Q139" s="271"/>
      <c r="R139" s="271"/>
      <c r="S139" s="271"/>
      <c r="T139" s="272"/>
      <c r="AT139" s="273" t="s">
        <v>135</v>
      </c>
      <c r="AU139" s="273" t="s">
        <v>88</v>
      </c>
      <c r="AV139" s="13" t="s">
        <v>86</v>
      </c>
      <c r="AW139" s="13" t="s">
        <v>34</v>
      </c>
      <c r="AX139" s="13" t="s">
        <v>78</v>
      </c>
      <c r="AY139" s="273" t="s">
        <v>124</v>
      </c>
    </row>
    <row r="140" s="12" customFormat="1">
      <c r="B140" s="239"/>
      <c r="C140" s="240"/>
      <c r="D140" s="236" t="s">
        <v>135</v>
      </c>
      <c r="E140" s="241" t="s">
        <v>1</v>
      </c>
      <c r="F140" s="242" t="s">
        <v>450</v>
      </c>
      <c r="G140" s="240"/>
      <c r="H140" s="243">
        <v>20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AT140" s="249" t="s">
        <v>135</v>
      </c>
      <c r="AU140" s="249" t="s">
        <v>88</v>
      </c>
      <c r="AV140" s="12" t="s">
        <v>88</v>
      </c>
      <c r="AW140" s="12" t="s">
        <v>34</v>
      </c>
      <c r="AX140" s="12" t="s">
        <v>78</v>
      </c>
      <c r="AY140" s="249" t="s">
        <v>124</v>
      </c>
    </row>
    <row r="141" s="13" customFormat="1">
      <c r="B141" s="264"/>
      <c r="C141" s="265"/>
      <c r="D141" s="236" t="s">
        <v>135</v>
      </c>
      <c r="E141" s="266" t="s">
        <v>1</v>
      </c>
      <c r="F141" s="267" t="s">
        <v>451</v>
      </c>
      <c r="G141" s="265"/>
      <c r="H141" s="266" t="s">
        <v>1</v>
      </c>
      <c r="I141" s="268"/>
      <c r="J141" s="265"/>
      <c r="K141" s="265"/>
      <c r="L141" s="269"/>
      <c r="M141" s="270"/>
      <c r="N141" s="271"/>
      <c r="O141" s="271"/>
      <c r="P141" s="271"/>
      <c r="Q141" s="271"/>
      <c r="R141" s="271"/>
      <c r="S141" s="271"/>
      <c r="T141" s="272"/>
      <c r="AT141" s="273" t="s">
        <v>135</v>
      </c>
      <c r="AU141" s="273" t="s">
        <v>88</v>
      </c>
      <c r="AV141" s="13" t="s">
        <v>86</v>
      </c>
      <c r="AW141" s="13" t="s">
        <v>34</v>
      </c>
      <c r="AX141" s="13" t="s">
        <v>78</v>
      </c>
      <c r="AY141" s="273" t="s">
        <v>124</v>
      </c>
    </row>
    <row r="142" s="12" customFormat="1">
      <c r="B142" s="239"/>
      <c r="C142" s="240"/>
      <c r="D142" s="236" t="s">
        <v>135</v>
      </c>
      <c r="E142" s="241" t="s">
        <v>1</v>
      </c>
      <c r="F142" s="242" t="s">
        <v>452</v>
      </c>
      <c r="G142" s="240"/>
      <c r="H142" s="243">
        <v>10.5</v>
      </c>
      <c r="I142" s="244"/>
      <c r="J142" s="240"/>
      <c r="K142" s="240"/>
      <c r="L142" s="245"/>
      <c r="M142" s="246"/>
      <c r="N142" s="247"/>
      <c r="O142" s="247"/>
      <c r="P142" s="247"/>
      <c r="Q142" s="247"/>
      <c r="R142" s="247"/>
      <c r="S142" s="247"/>
      <c r="T142" s="248"/>
      <c r="AT142" s="249" t="s">
        <v>135</v>
      </c>
      <c r="AU142" s="249" t="s">
        <v>88</v>
      </c>
      <c r="AV142" s="12" t="s">
        <v>88</v>
      </c>
      <c r="AW142" s="12" t="s">
        <v>34</v>
      </c>
      <c r="AX142" s="12" t="s">
        <v>78</v>
      </c>
      <c r="AY142" s="249" t="s">
        <v>124</v>
      </c>
    </row>
    <row r="143" s="13" customFormat="1">
      <c r="B143" s="264"/>
      <c r="C143" s="265"/>
      <c r="D143" s="236" t="s">
        <v>135</v>
      </c>
      <c r="E143" s="266" t="s">
        <v>1</v>
      </c>
      <c r="F143" s="267" t="s">
        <v>453</v>
      </c>
      <c r="G143" s="265"/>
      <c r="H143" s="266" t="s">
        <v>1</v>
      </c>
      <c r="I143" s="268"/>
      <c r="J143" s="265"/>
      <c r="K143" s="265"/>
      <c r="L143" s="269"/>
      <c r="M143" s="270"/>
      <c r="N143" s="271"/>
      <c r="O143" s="271"/>
      <c r="P143" s="271"/>
      <c r="Q143" s="271"/>
      <c r="R143" s="271"/>
      <c r="S143" s="271"/>
      <c r="T143" s="272"/>
      <c r="AT143" s="273" t="s">
        <v>135</v>
      </c>
      <c r="AU143" s="273" t="s">
        <v>88</v>
      </c>
      <c r="AV143" s="13" t="s">
        <v>86</v>
      </c>
      <c r="AW143" s="13" t="s">
        <v>34</v>
      </c>
      <c r="AX143" s="13" t="s">
        <v>78</v>
      </c>
      <c r="AY143" s="273" t="s">
        <v>124</v>
      </c>
    </row>
    <row r="144" s="12" customFormat="1">
      <c r="B144" s="239"/>
      <c r="C144" s="240"/>
      <c r="D144" s="236" t="s">
        <v>135</v>
      </c>
      <c r="E144" s="241" t="s">
        <v>1</v>
      </c>
      <c r="F144" s="242" t="s">
        <v>454</v>
      </c>
      <c r="G144" s="240"/>
      <c r="H144" s="243">
        <v>8.0600000000000005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AT144" s="249" t="s">
        <v>135</v>
      </c>
      <c r="AU144" s="249" t="s">
        <v>88</v>
      </c>
      <c r="AV144" s="12" t="s">
        <v>88</v>
      </c>
      <c r="AW144" s="12" t="s">
        <v>34</v>
      </c>
      <c r="AX144" s="12" t="s">
        <v>78</v>
      </c>
      <c r="AY144" s="249" t="s">
        <v>124</v>
      </c>
    </row>
    <row r="145" s="13" customFormat="1">
      <c r="B145" s="264"/>
      <c r="C145" s="265"/>
      <c r="D145" s="236" t="s">
        <v>135</v>
      </c>
      <c r="E145" s="266" t="s">
        <v>1</v>
      </c>
      <c r="F145" s="267" t="s">
        <v>455</v>
      </c>
      <c r="G145" s="265"/>
      <c r="H145" s="266" t="s">
        <v>1</v>
      </c>
      <c r="I145" s="268"/>
      <c r="J145" s="265"/>
      <c r="K145" s="265"/>
      <c r="L145" s="269"/>
      <c r="M145" s="270"/>
      <c r="N145" s="271"/>
      <c r="O145" s="271"/>
      <c r="P145" s="271"/>
      <c r="Q145" s="271"/>
      <c r="R145" s="271"/>
      <c r="S145" s="271"/>
      <c r="T145" s="272"/>
      <c r="AT145" s="273" t="s">
        <v>135</v>
      </c>
      <c r="AU145" s="273" t="s">
        <v>88</v>
      </c>
      <c r="AV145" s="13" t="s">
        <v>86</v>
      </c>
      <c r="AW145" s="13" t="s">
        <v>34</v>
      </c>
      <c r="AX145" s="13" t="s">
        <v>78</v>
      </c>
      <c r="AY145" s="273" t="s">
        <v>124</v>
      </c>
    </row>
    <row r="146" s="12" customFormat="1">
      <c r="B146" s="239"/>
      <c r="C146" s="240"/>
      <c r="D146" s="236" t="s">
        <v>135</v>
      </c>
      <c r="E146" s="241" t="s">
        <v>1</v>
      </c>
      <c r="F146" s="242" t="s">
        <v>456</v>
      </c>
      <c r="G146" s="240"/>
      <c r="H146" s="243">
        <v>5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AT146" s="249" t="s">
        <v>135</v>
      </c>
      <c r="AU146" s="249" t="s">
        <v>88</v>
      </c>
      <c r="AV146" s="12" t="s">
        <v>88</v>
      </c>
      <c r="AW146" s="12" t="s">
        <v>34</v>
      </c>
      <c r="AX146" s="12" t="s">
        <v>78</v>
      </c>
      <c r="AY146" s="249" t="s">
        <v>124</v>
      </c>
    </row>
    <row r="147" s="14" customFormat="1">
      <c r="B147" s="274"/>
      <c r="C147" s="275"/>
      <c r="D147" s="236" t="s">
        <v>135</v>
      </c>
      <c r="E147" s="276" t="s">
        <v>1</v>
      </c>
      <c r="F147" s="277" t="s">
        <v>457</v>
      </c>
      <c r="G147" s="275"/>
      <c r="H147" s="278">
        <v>43.560000000000002</v>
      </c>
      <c r="I147" s="279"/>
      <c r="J147" s="275"/>
      <c r="K147" s="275"/>
      <c r="L147" s="280"/>
      <c r="M147" s="281"/>
      <c r="N147" s="282"/>
      <c r="O147" s="282"/>
      <c r="P147" s="282"/>
      <c r="Q147" s="282"/>
      <c r="R147" s="282"/>
      <c r="S147" s="282"/>
      <c r="T147" s="283"/>
      <c r="AT147" s="284" t="s">
        <v>135</v>
      </c>
      <c r="AU147" s="284" t="s">
        <v>88</v>
      </c>
      <c r="AV147" s="14" t="s">
        <v>131</v>
      </c>
      <c r="AW147" s="14" t="s">
        <v>34</v>
      </c>
      <c r="AX147" s="14" t="s">
        <v>86</v>
      </c>
      <c r="AY147" s="284" t="s">
        <v>124</v>
      </c>
    </row>
    <row r="148" s="1" customFormat="1" ht="24" customHeight="1">
      <c r="B148" s="37"/>
      <c r="C148" s="223" t="s">
        <v>156</v>
      </c>
      <c r="D148" s="223" t="s">
        <v>126</v>
      </c>
      <c r="E148" s="224" t="s">
        <v>201</v>
      </c>
      <c r="F148" s="225" t="s">
        <v>202</v>
      </c>
      <c r="G148" s="226" t="s">
        <v>177</v>
      </c>
      <c r="H148" s="227">
        <v>25.372</v>
      </c>
      <c r="I148" s="228"/>
      <c r="J148" s="229">
        <f>ROUND(I148*H148,2)</f>
        <v>0</v>
      </c>
      <c r="K148" s="225" t="s">
        <v>130</v>
      </c>
      <c r="L148" s="42"/>
      <c r="M148" s="230" t="s">
        <v>1</v>
      </c>
      <c r="N148" s="231" t="s">
        <v>43</v>
      </c>
      <c r="O148" s="85"/>
      <c r="P148" s="232">
        <f>O148*H148</f>
        <v>0</v>
      </c>
      <c r="Q148" s="232">
        <v>0</v>
      </c>
      <c r="R148" s="232">
        <f>Q148*H148</f>
        <v>0</v>
      </c>
      <c r="S148" s="232">
        <v>0</v>
      </c>
      <c r="T148" s="233">
        <f>S148*H148</f>
        <v>0</v>
      </c>
      <c r="AR148" s="234" t="s">
        <v>131</v>
      </c>
      <c r="AT148" s="234" t="s">
        <v>126</v>
      </c>
      <c r="AU148" s="234" t="s">
        <v>88</v>
      </c>
      <c r="AY148" s="16" t="s">
        <v>124</v>
      </c>
      <c r="BE148" s="235">
        <f>IF(N148="základní",J148,0)</f>
        <v>0</v>
      </c>
      <c r="BF148" s="235">
        <f>IF(N148="snížená",J148,0)</f>
        <v>0</v>
      </c>
      <c r="BG148" s="235">
        <f>IF(N148="zákl. přenesená",J148,0)</f>
        <v>0</v>
      </c>
      <c r="BH148" s="235">
        <f>IF(N148="sníž. přenesená",J148,0)</f>
        <v>0</v>
      </c>
      <c r="BI148" s="235">
        <f>IF(N148="nulová",J148,0)</f>
        <v>0</v>
      </c>
      <c r="BJ148" s="16" t="s">
        <v>86</v>
      </c>
      <c r="BK148" s="235">
        <f>ROUND(I148*H148,2)</f>
        <v>0</v>
      </c>
      <c r="BL148" s="16" t="s">
        <v>131</v>
      </c>
      <c r="BM148" s="234" t="s">
        <v>458</v>
      </c>
    </row>
    <row r="149" s="1" customFormat="1">
      <c r="B149" s="37"/>
      <c r="C149" s="38"/>
      <c r="D149" s="236" t="s">
        <v>133</v>
      </c>
      <c r="E149" s="38"/>
      <c r="F149" s="237" t="s">
        <v>204</v>
      </c>
      <c r="G149" s="38"/>
      <c r="H149" s="38"/>
      <c r="I149" s="138"/>
      <c r="J149" s="38"/>
      <c r="K149" s="38"/>
      <c r="L149" s="42"/>
      <c r="M149" s="238"/>
      <c r="N149" s="85"/>
      <c r="O149" s="85"/>
      <c r="P149" s="85"/>
      <c r="Q149" s="85"/>
      <c r="R149" s="85"/>
      <c r="S149" s="85"/>
      <c r="T149" s="86"/>
      <c r="AT149" s="16" t="s">
        <v>133</v>
      </c>
      <c r="AU149" s="16" t="s">
        <v>88</v>
      </c>
    </row>
    <row r="150" s="1" customFormat="1" ht="24" customHeight="1">
      <c r="B150" s="37"/>
      <c r="C150" s="223" t="s">
        <v>161</v>
      </c>
      <c r="D150" s="223" t="s">
        <v>126</v>
      </c>
      <c r="E150" s="224" t="s">
        <v>206</v>
      </c>
      <c r="F150" s="225" t="s">
        <v>207</v>
      </c>
      <c r="G150" s="226" t="s">
        <v>177</v>
      </c>
      <c r="H150" s="227">
        <v>253.72</v>
      </c>
      <c r="I150" s="228"/>
      <c r="J150" s="229">
        <f>ROUND(I150*H150,2)</f>
        <v>0</v>
      </c>
      <c r="K150" s="225" t="s">
        <v>130</v>
      </c>
      <c r="L150" s="42"/>
      <c r="M150" s="230" t="s">
        <v>1</v>
      </c>
      <c r="N150" s="231" t="s">
        <v>43</v>
      </c>
      <c r="O150" s="85"/>
      <c r="P150" s="232">
        <f>O150*H150</f>
        <v>0</v>
      </c>
      <c r="Q150" s="232">
        <v>0</v>
      </c>
      <c r="R150" s="232">
        <f>Q150*H150</f>
        <v>0</v>
      </c>
      <c r="S150" s="232">
        <v>0</v>
      </c>
      <c r="T150" s="233">
        <f>S150*H150</f>
        <v>0</v>
      </c>
      <c r="AR150" s="234" t="s">
        <v>131</v>
      </c>
      <c r="AT150" s="234" t="s">
        <v>126</v>
      </c>
      <c r="AU150" s="234" t="s">
        <v>88</v>
      </c>
      <c r="AY150" s="16" t="s">
        <v>124</v>
      </c>
      <c r="BE150" s="235">
        <f>IF(N150="základní",J150,0)</f>
        <v>0</v>
      </c>
      <c r="BF150" s="235">
        <f>IF(N150="snížená",J150,0)</f>
        <v>0</v>
      </c>
      <c r="BG150" s="235">
        <f>IF(N150="zákl. přenesená",J150,0)</f>
        <v>0</v>
      </c>
      <c r="BH150" s="235">
        <f>IF(N150="sníž. přenesená",J150,0)</f>
        <v>0</v>
      </c>
      <c r="BI150" s="235">
        <f>IF(N150="nulová",J150,0)</f>
        <v>0</v>
      </c>
      <c r="BJ150" s="16" t="s">
        <v>86</v>
      </c>
      <c r="BK150" s="235">
        <f>ROUND(I150*H150,2)</f>
        <v>0</v>
      </c>
      <c r="BL150" s="16" t="s">
        <v>131</v>
      </c>
      <c r="BM150" s="234" t="s">
        <v>459</v>
      </c>
    </row>
    <row r="151" s="1" customFormat="1">
      <c r="B151" s="37"/>
      <c r="C151" s="38"/>
      <c r="D151" s="236" t="s">
        <v>133</v>
      </c>
      <c r="E151" s="38"/>
      <c r="F151" s="237" t="s">
        <v>209</v>
      </c>
      <c r="G151" s="38"/>
      <c r="H151" s="38"/>
      <c r="I151" s="138"/>
      <c r="J151" s="38"/>
      <c r="K151" s="38"/>
      <c r="L151" s="42"/>
      <c r="M151" s="238"/>
      <c r="N151" s="85"/>
      <c r="O151" s="85"/>
      <c r="P151" s="85"/>
      <c r="Q151" s="85"/>
      <c r="R151" s="85"/>
      <c r="S151" s="85"/>
      <c r="T151" s="86"/>
      <c r="AT151" s="16" t="s">
        <v>133</v>
      </c>
      <c r="AU151" s="16" t="s">
        <v>88</v>
      </c>
    </row>
    <row r="152" s="1" customFormat="1">
      <c r="B152" s="37"/>
      <c r="C152" s="38"/>
      <c r="D152" s="236" t="s">
        <v>142</v>
      </c>
      <c r="E152" s="38"/>
      <c r="F152" s="250" t="s">
        <v>210</v>
      </c>
      <c r="G152" s="38"/>
      <c r="H152" s="38"/>
      <c r="I152" s="138"/>
      <c r="J152" s="38"/>
      <c r="K152" s="38"/>
      <c r="L152" s="42"/>
      <c r="M152" s="238"/>
      <c r="N152" s="85"/>
      <c r="O152" s="85"/>
      <c r="P152" s="85"/>
      <c r="Q152" s="85"/>
      <c r="R152" s="85"/>
      <c r="S152" s="85"/>
      <c r="T152" s="86"/>
      <c r="AT152" s="16" t="s">
        <v>142</v>
      </c>
      <c r="AU152" s="16" t="s">
        <v>88</v>
      </c>
    </row>
    <row r="153" s="12" customFormat="1">
      <c r="B153" s="239"/>
      <c r="C153" s="240"/>
      <c r="D153" s="236" t="s">
        <v>135</v>
      </c>
      <c r="E153" s="241" t="s">
        <v>1</v>
      </c>
      <c r="F153" s="242" t="s">
        <v>460</v>
      </c>
      <c r="G153" s="240"/>
      <c r="H153" s="243">
        <v>253.72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AT153" s="249" t="s">
        <v>135</v>
      </c>
      <c r="AU153" s="249" t="s">
        <v>88</v>
      </c>
      <c r="AV153" s="12" t="s">
        <v>88</v>
      </c>
      <c r="AW153" s="12" t="s">
        <v>34</v>
      </c>
      <c r="AX153" s="12" t="s">
        <v>86</v>
      </c>
      <c r="AY153" s="249" t="s">
        <v>124</v>
      </c>
    </row>
    <row r="154" s="1" customFormat="1" ht="16.5" customHeight="1">
      <c r="B154" s="37"/>
      <c r="C154" s="223" t="s">
        <v>168</v>
      </c>
      <c r="D154" s="223" t="s">
        <v>126</v>
      </c>
      <c r="E154" s="224" t="s">
        <v>213</v>
      </c>
      <c r="F154" s="225" t="s">
        <v>214</v>
      </c>
      <c r="G154" s="226" t="s">
        <v>177</v>
      </c>
      <c r="H154" s="227">
        <v>25.372</v>
      </c>
      <c r="I154" s="228"/>
      <c r="J154" s="229">
        <f>ROUND(I154*H154,2)</f>
        <v>0</v>
      </c>
      <c r="K154" s="225" t="s">
        <v>130</v>
      </c>
      <c r="L154" s="42"/>
      <c r="M154" s="230" t="s">
        <v>1</v>
      </c>
      <c r="N154" s="231" t="s">
        <v>43</v>
      </c>
      <c r="O154" s="85"/>
      <c r="P154" s="232">
        <f>O154*H154</f>
        <v>0</v>
      </c>
      <c r="Q154" s="232">
        <v>0</v>
      </c>
      <c r="R154" s="232">
        <f>Q154*H154</f>
        <v>0</v>
      </c>
      <c r="S154" s="232">
        <v>0</v>
      </c>
      <c r="T154" s="233">
        <f>S154*H154</f>
        <v>0</v>
      </c>
      <c r="AR154" s="234" t="s">
        <v>131</v>
      </c>
      <c r="AT154" s="234" t="s">
        <v>126</v>
      </c>
      <c r="AU154" s="234" t="s">
        <v>88</v>
      </c>
      <c r="AY154" s="16" t="s">
        <v>124</v>
      </c>
      <c r="BE154" s="235">
        <f>IF(N154="základní",J154,0)</f>
        <v>0</v>
      </c>
      <c r="BF154" s="235">
        <f>IF(N154="snížená",J154,0)</f>
        <v>0</v>
      </c>
      <c r="BG154" s="235">
        <f>IF(N154="zákl. přenesená",J154,0)</f>
        <v>0</v>
      </c>
      <c r="BH154" s="235">
        <f>IF(N154="sníž. přenesená",J154,0)</f>
        <v>0</v>
      </c>
      <c r="BI154" s="235">
        <f>IF(N154="nulová",J154,0)</f>
        <v>0</v>
      </c>
      <c r="BJ154" s="16" t="s">
        <v>86</v>
      </c>
      <c r="BK154" s="235">
        <f>ROUND(I154*H154,2)</f>
        <v>0</v>
      </c>
      <c r="BL154" s="16" t="s">
        <v>131</v>
      </c>
      <c r="BM154" s="234" t="s">
        <v>461</v>
      </c>
    </row>
    <row r="155" s="1" customFormat="1">
      <c r="B155" s="37"/>
      <c r="C155" s="38"/>
      <c r="D155" s="236" t="s">
        <v>133</v>
      </c>
      <c r="E155" s="38"/>
      <c r="F155" s="237" t="s">
        <v>216</v>
      </c>
      <c r="G155" s="38"/>
      <c r="H155" s="38"/>
      <c r="I155" s="138"/>
      <c r="J155" s="38"/>
      <c r="K155" s="38"/>
      <c r="L155" s="42"/>
      <c r="M155" s="238"/>
      <c r="N155" s="85"/>
      <c r="O155" s="85"/>
      <c r="P155" s="85"/>
      <c r="Q155" s="85"/>
      <c r="R155" s="85"/>
      <c r="S155" s="85"/>
      <c r="T155" s="86"/>
      <c r="AT155" s="16" t="s">
        <v>133</v>
      </c>
      <c r="AU155" s="16" t="s">
        <v>88</v>
      </c>
    </row>
    <row r="156" s="12" customFormat="1">
      <c r="B156" s="239"/>
      <c r="C156" s="240"/>
      <c r="D156" s="236" t="s">
        <v>135</v>
      </c>
      <c r="E156" s="241" t="s">
        <v>1</v>
      </c>
      <c r="F156" s="242" t="s">
        <v>462</v>
      </c>
      <c r="G156" s="240"/>
      <c r="H156" s="243">
        <v>25.372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AT156" s="249" t="s">
        <v>135</v>
      </c>
      <c r="AU156" s="249" t="s">
        <v>88</v>
      </c>
      <c r="AV156" s="12" t="s">
        <v>88</v>
      </c>
      <c r="AW156" s="12" t="s">
        <v>34</v>
      </c>
      <c r="AX156" s="12" t="s">
        <v>86</v>
      </c>
      <c r="AY156" s="249" t="s">
        <v>124</v>
      </c>
    </row>
    <row r="157" s="1" customFormat="1" ht="24" customHeight="1">
      <c r="B157" s="37"/>
      <c r="C157" s="223" t="s">
        <v>174</v>
      </c>
      <c r="D157" s="223" t="s">
        <v>126</v>
      </c>
      <c r="E157" s="224" t="s">
        <v>356</v>
      </c>
      <c r="F157" s="225" t="s">
        <v>357</v>
      </c>
      <c r="G157" s="226" t="s">
        <v>177</v>
      </c>
      <c r="H157" s="227">
        <v>12</v>
      </c>
      <c r="I157" s="228"/>
      <c r="J157" s="229">
        <f>ROUND(I157*H157,2)</f>
        <v>0</v>
      </c>
      <c r="K157" s="225" t="s">
        <v>245</v>
      </c>
      <c r="L157" s="42"/>
      <c r="M157" s="230" t="s">
        <v>1</v>
      </c>
      <c r="N157" s="231" t="s">
        <v>43</v>
      </c>
      <c r="O157" s="85"/>
      <c r="P157" s="232">
        <f>O157*H157</f>
        <v>0</v>
      </c>
      <c r="Q157" s="232">
        <v>0</v>
      </c>
      <c r="R157" s="232">
        <f>Q157*H157</f>
        <v>0</v>
      </c>
      <c r="S157" s="232">
        <v>0</v>
      </c>
      <c r="T157" s="233">
        <f>S157*H157</f>
        <v>0</v>
      </c>
      <c r="AR157" s="234" t="s">
        <v>131</v>
      </c>
      <c r="AT157" s="234" t="s">
        <v>126</v>
      </c>
      <c r="AU157" s="234" t="s">
        <v>88</v>
      </c>
      <c r="AY157" s="16" t="s">
        <v>124</v>
      </c>
      <c r="BE157" s="235">
        <f>IF(N157="základní",J157,0)</f>
        <v>0</v>
      </c>
      <c r="BF157" s="235">
        <f>IF(N157="snížená",J157,0)</f>
        <v>0</v>
      </c>
      <c r="BG157" s="235">
        <f>IF(N157="zákl. přenesená",J157,0)</f>
        <v>0</v>
      </c>
      <c r="BH157" s="235">
        <f>IF(N157="sníž. přenesená",J157,0)</f>
        <v>0</v>
      </c>
      <c r="BI157" s="235">
        <f>IF(N157="nulová",J157,0)</f>
        <v>0</v>
      </c>
      <c r="BJ157" s="16" t="s">
        <v>86</v>
      </c>
      <c r="BK157" s="235">
        <f>ROUND(I157*H157,2)</f>
        <v>0</v>
      </c>
      <c r="BL157" s="16" t="s">
        <v>131</v>
      </c>
      <c r="BM157" s="234" t="s">
        <v>463</v>
      </c>
    </row>
    <row r="158" s="1" customFormat="1">
      <c r="B158" s="37"/>
      <c r="C158" s="38"/>
      <c r="D158" s="236" t="s">
        <v>133</v>
      </c>
      <c r="E158" s="38"/>
      <c r="F158" s="237" t="s">
        <v>359</v>
      </c>
      <c r="G158" s="38"/>
      <c r="H158" s="38"/>
      <c r="I158" s="138"/>
      <c r="J158" s="38"/>
      <c r="K158" s="38"/>
      <c r="L158" s="42"/>
      <c r="M158" s="238"/>
      <c r="N158" s="85"/>
      <c r="O158" s="85"/>
      <c r="P158" s="85"/>
      <c r="Q158" s="85"/>
      <c r="R158" s="85"/>
      <c r="S158" s="85"/>
      <c r="T158" s="86"/>
      <c r="AT158" s="16" t="s">
        <v>133</v>
      </c>
      <c r="AU158" s="16" t="s">
        <v>88</v>
      </c>
    </row>
    <row r="159" s="1" customFormat="1">
      <c r="B159" s="37"/>
      <c r="C159" s="38"/>
      <c r="D159" s="236" t="s">
        <v>142</v>
      </c>
      <c r="E159" s="38"/>
      <c r="F159" s="250" t="s">
        <v>464</v>
      </c>
      <c r="G159" s="38"/>
      <c r="H159" s="38"/>
      <c r="I159" s="138"/>
      <c r="J159" s="38"/>
      <c r="K159" s="38"/>
      <c r="L159" s="42"/>
      <c r="M159" s="238"/>
      <c r="N159" s="85"/>
      <c r="O159" s="85"/>
      <c r="P159" s="85"/>
      <c r="Q159" s="85"/>
      <c r="R159" s="85"/>
      <c r="S159" s="85"/>
      <c r="T159" s="86"/>
      <c r="AT159" s="16" t="s">
        <v>142</v>
      </c>
      <c r="AU159" s="16" t="s">
        <v>88</v>
      </c>
    </row>
    <row r="160" s="12" customFormat="1">
      <c r="B160" s="239"/>
      <c r="C160" s="240"/>
      <c r="D160" s="236" t="s">
        <v>135</v>
      </c>
      <c r="E160" s="241" t="s">
        <v>1</v>
      </c>
      <c r="F160" s="242" t="s">
        <v>465</v>
      </c>
      <c r="G160" s="240"/>
      <c r="H160" s="243">
        <v>12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AT160" s="249" t="s">
        <v>135</v>
      </c>
      <c r="AU160" s="249" t="s">
        <v>88</v>
      </c>
      <c r="AV160" s="12" t="s">
        <v>88</v>
      </c>
      <c r="AW160" s="12" t="s">
        <v>34</v>
      </c>
      <c r="AX160" s="12" t="s">
        <v>86</v>
      </c>
      <c r="AY160" s="249" t="s">
        <v>124</v>
      </c>
    </row>
    <row r="161" s="1" customFormat="1" ht="24" customHeight="1">
      <c r="B161" s="37"/>
      <c r="C161" s="223" t="s">
        <v>180</v>
      </c>
      <c r="D161" s="223" t="s">
        <v>126</v>
      </c>
      <c r="E161" s="224" t="s">
        <v>217</v>
      </c>
      <c r="F161" s="225" t="s">
        <v>218</v>
      </c>
      <c r="G161" s="226" t="s">
        <v>219</v>
      </c>
      <c r="H161" s="227">
        <v>45.670000000000002</v>
      </c>
      <c r="I161" s="228"/>
      <c r="J161" s="229">
        <f>ROUND(I161*H161,2)</f>
        <v>0</v>
      </c>
      <c r="K161" s="225" t="s">
        <v>130</v>
      </c>
      <c r="L161" s="42"/>
      <c r="M161" s="230" t="s">
        <v>1</v>
      </c>
      <c r="N161" s="231" t="s">
        <v>43</v>
      </c>
      <c r="O161" s="85"/>
      <c r="P161" s="232">
        <f>O161*H161</f>
        <v>0</v>
      </c>
      <c r="Q161" s="232">
        <v>0</v>
      </c>
      <c r="R161" s="232">
        <f>Q161*H161</f>
        <v>0</v>
      </c>
      <c r="S161" s="232">
        <v>0</v>
      </c>
      <c r="T161" s="233">
        <f>S161*H161</f>
        <v>0</v>
      </c>
      <c r="AR161" s="234" t="s">
        <v>131</v>
      </c>
      <c r="AT161" s="234" t="s">
        <v>126</v>
      </c>
      <c r="AU161" s="234" t="s">
        <v>88</v>
      </c>
      <c r="AY161" s="16" t="s">
        <v>124</v>
      </c>
      <c r="BE161" s="235">
        <f>IF(N161="základní",J161,0)</f>
        <v>0</v>
      </c>
      <c r="BF161" s="235">
        <f>IF(N161="snížená",J161,0)</f>
        <v>0</v>
      </c>
      <c r="BG161" s="235">
        <f>IF(N161="zákl. přenesená",J161,0)</f>
        <v>0</v>
      </c>
      <c r="BH161" s="235">
        <f>IF(N161="sníž. přenesená",J161,0)</f>
        <v>0</v>
      </c>
      <c r="BI161" s="235">
        <f>IF(N161="nulová",J161,0)</f>
        <v>0</v>
      </c>
      <c r="BJ161" s="16" t="s">
        <v>86</v>
      </c>
      <c r="BK161" s="235">
        <f>ROUND(I161*H161,2)</f>
        <v>0</v>
      </c>
      <c r="BL161" s="16" t="s">
        <v>131</v>
      </c>
      <c r="BM161" s="234" t="s">
        <v>466</v>
      </c>
    </row>
    <row r="162" s="1" customFormat="1">
      <c r="B162" s="37"/>
      <c r="C162" s="38"/>
      <c r="D162" s="236" t="s">
        <v>133</v>
      </c>
      <c r="E162" s="38"/>
      <c r="F162" s="237" t="s">
        <v>221</v>
      </c>
      <c r="G162" s="38"/>
      <c r="H162" s="38"/>
      <c r="I162" s="138"/>
      <c r="J162" s="38"/>
      <c r="K162" s="38"/>
      <c r="L162" s="42"/>
      <c r="M162" s="238"/>
      <c r="N162" s="85"/>
      <c r="O162" s="85"/>
      <c r="P162" s="85"/>
      <c r="Q162" s="85"/>
      <c r="R162" s="85"/>
      <c r="S162" s="85"/>
      <c r="T162" s="86"/>
      <c r="AT162" s="16" t="s">
        <v>133</v>
      </c>
      <c r="AU162" s="16" t="s">
        <v>88</v>
      </c>
    </row>
    <row r="163" s="12" customFormat="1">
      <c r="B163" s="239"/>
      <c r="C163" s="240"/>
      <c r="D163" s="236" t="s">
        <v>135</v>
      </c>
      <c r="E163" s="241" t="s">
        <v>1</v>
      </c>
      <c r="F163" s="242" t="s">
        <v>467</v>
      </c>
      <c r="G163" s="240"/>
      <c r="H163" s="243">
        <v>45.670000000000002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AT163" s="249" t="s">
        <v>135</v>
      </c>
      <c r="AU163" s="249" t="s">
        <v>88</v>
      </c>
      <c r="AV163" s="12" t="s">
        <v>88</v>
      </c>
      <c r="AW163" s="12" t="s">
        <v>34</v>
      </c>
      <c r="AX163" s="12" t="s">
        <v>86</v>
      </c>
      <c r="AY163" s="249" t="s">
        <v>124</v>
      </c>
    </row>
    <row r="164" s="1" customFormat="1" ht="24" customHeight="1">
      <c r="B164" s="37"/>
      <c r="C164" s="223" t="s">
        <v>186</v>
      </c>
      <c r="D164" s="223" t="s">
        <v>126</v>
      </c>
      <c r="E164" s="224" t="s">
        <v>362</v>
      </c>
      <c r="F164" s="225" t="s">
        <v>363</v>
      </c>
      <c r="G164" s="226" t="s">
        <v>177</v>
      </c>
      <c r="H164" s="227">
        <v>20.428000000000001</v>
      </c>
      <c r="I164" s="228"/>
      <c r="J164" s="229">
        <f>ROUND(I164*H164,2)</f>
        <v>0</v>
      </c>
      <c r="K164" s="225" t="s">
        <v>148</v>
      </c>
      <c r="L164" s="42"/>
      <c r="M164" s="230" t="s">
        <v>1</v>
      </c>
      <c r="N164" s="231" t="s">
        <v>43</v>
      </c>
      <c r="O164" s="85"/>
      <c r="P164" s="232">
        <f>O164*H164</f>
        <v>0</v>
      </c>
      <c r="Q164" s="232">
        <v>0</v>
      </c>
      <c r="R164" s="232">
        <f>Q164*H164</f>
        <v>0</v>
      </c>
      <c r="S164" s="232">
        <v>0</v>
      </c>
      <c r="T164" s="233">
        <f>S164*H164</f>
        <v>0</v>
      </c>
      <c r="AR164" s="234" t="s">
        <v>131</v>
      </c>
      <c r="AT164" s="234" t="s">
        <v>126</v>
      </c>
      <c r="AU164" s="234" t="s">
        <v>88</v>
      </c>
      <c r="AY164" s="16" t="s">
        <v>124</v>
      </c>
      <c r="BE164" s="235">
        <f>IF(N164="základní",J164,0)</f>
        <v>0</v>
      </c>
      <c r="BF164" s="235">
        <f>IF(N164="snížená",J164,0)</f>
        <v>0</v>
      </c>
      <c r="BG164" s="235">
        <f>IF(N164="zákl. přenesená",J164,0)</f>
        <v>0</v>
      </c>
      <c r="BH164" s="235">
        <f>IF(N164="sníž. přenesená",J164,0)</f>
        <v>0</v>
      </c>
      <c r="BI164" s="235">
        <f>IF(N164="nulová",J164,0)</f>
        <v>0</v>
      </c>
      <c r="BJ164" s="16" t="s">
        <v>86</v>
      </c>
      <c r="BK164" s="235">
        <f>ROUND(I164*H164,2)</f>
        <v>0</v>
      </c>
      <c r="BL164" s="16" t="s">
        <v>131</v>
      </c>
      <c r="BM164" s="234" t="s">
        <v>468</v>
      </c>
    </row>
    <row r="165" s="1" customFormat="1">
      <c r="B165" s="37"/>
      <c r="C165" s="38"/>
      <c r="D165" s="236" t="s">
        <v>133</v>
      </c>
      <c r="E165" s="38"/>
      <c r="F165" s="237" t="s">
        <v>365</v>
      </c>
      <c r="G165" s="38"/>
      <c r="H165" s="38"/>
      <c r="I165" s="138"/>
      <c r="J165" s="38"/>
      <c r="K165" s="38"/>
      <c r="L165" s="42"/>
      <c r="M165" s="238"/>
      <c r="N165" s="85"/>
      <c r="O165" s="85"/>
      <c r="P165" s="85"/>
      <c r="Q165" s="85"/>
      <c r="R165" s="85"/>
      <c r="S165" s="85"/>
      <c r="T165" s="86"/>
      <c r="AT165" s="16" t="s">
        <v>133</v>
      </c>
      <c r="AU165" s="16" t="s">
        <v>88</v>
      </c>
    </row>
    <row r="166" s="13" customFormat="1">
      <c r="B166" s="264"/>
      <c r="C166" s="265"/>
      <c r="D166" s="236" t="s">
        <v>135</v>
      </c>
      <c r="E166" s="266" t="s">
        <v>1</v>
      </c>
      <c r="F166" s="267" t="s">
        <v>469</v>
      </c>
      <c r="G166" s="265"/>
      <c r="H166" s="266" t="s">
        <v>1</v>
      </c>
      <c r="I166" s="268"/>
      <c r="J166" s="265"/>
      <c r="K166" s="265"/>
      <c r="L166" s="269"/>
      <c r="M166" s="270"/>
      <c r="N166" s="271"/>
      <c r="O166" s="271"/>
      <c r="P166" s="271"/>
      <c r="Q166" s="271"/>
      <c r="R166" s="271"/>
      <c r="S166" s="271"/>
      <c r="T166" s="272"/>
      <c r="AT166" s="273" t="s">
        <v>135</v>
      </c>
      <c r="AU166" s="273" t="s">
        <v>88</v>
      </c>
      <c r="AV166" s="13" t="s">
        <v>86</v>
      </c>
      <c r="AW166" s="13" t="s">
        <v>34</v>
      </c>
      <c r="AX166" s="13" t="s">
        <v>78</v>
      </c>
      <c r="AY166" s="273" t="s">
        <v>124</v>
      </c>
    </row>
    <row r="167" s="12" customFormat="1">
      <c r="B167" s="239"/>
      <c r="C167" s="240"/>
      <c r="D167" s="236" t="s">
        <v>135</v>
      </c>
      <c r="E167" s="241" t="s">
        <v>1</v>
      </c>
      <c r="F167" s="242" t="s">
        <v>470</v>
      </c>
      <c r="G167" s="240"/>
      <c r="H167" s="243">
        <v>12.948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AT167" s="249" t="s">
        <v>135</v>
      </c>
      <c r="AU167" s="249" t="s">
        <v>88</v>
      </c>
      <c r="AV167" s="12" t="s">
        <v>88</v>
      </c>
      <c r="AW167" s="12" t="s">
        <v>34</v>
      </c>
      <c r="AX167" s="12" t="s">
        <v>78</v>
      </c>
      <c r="AY167" s="249" t="s">
        <v>124</v>
      </c>
    </row>
    <row r="168" s="13" customFormat="1">
      <c r="B168" s="264"/>
      <c r="C168" s="265"/>
      <c r="D168" s="236" t="s">
        <v>135</v>
      </c>
      <c r="E168" s="266" t="s">
        <v>1</v>
      </c>
      <c r="F168" s="267" t="s">
        <v>471</v>
      </c>
      <c r="G168" s="265"/>
      <c r="H168" s="266" t="s">
        <v>1</v>
      </c>
      <c r="I168" s="268"/>
      <c r="J168" s="265"/>
      <c r="K168" s="265"/>
      <c r="L168" s="269"/>
      <c r="M168" s="270"/>
      <c r="N168" s="271"/>
      <c r="O168" s="271"/>
      <c r="P168" s="271"/>
      <c r="Q168" s="271"/>
      <c r="R168" s="271"/>
      <c r="S168" s="271"/>
      <c r="T168" s="272"/>
      <c r="AT168" s="273" t="s">
        <v>135</v>
      </c>
      <c r="AU168" s="273" t="s">
        <v>88</v>
      </c>
      <c r="AV168" s="13" t="s">
        <v>86</v>
      </c>
      <c r="AW168" s="13" t="s">
        <v>34</v>
      </c>
      <c r="AX168" s="13" t="s">
        <v>78</v>
      </c>
      <c r="AY168" s="273" t="s">
        <v>124</v>
      </c>
    </row>
    <row r="169" s="12" customFormat="1">
      <c r="B169" s="239"/>
      <c r="C169" s="240"/>
      <c r="D169" s="236" t="s">
        <v>135</v>
      </c>
      <c r="E169" s="241" t="s">
        <v>1</v>
      </c>
      <c r="F169" s="242" t="s">
        <v>472</v>
      </c>
      <c r="G169" s="240"/>
      <c r="H169" s="243">
        <v>7.4800000000000004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AT169" s="249" t="s">
        <v>135</v>
      </c>
      <c r="AU169" s="249" t="s">
        <v>88</v>
      </c>
      <c r="AV169" s="12" t="s">
        <v>88</v>
      </c>
      <c r="AW169" s="12" t="s">
        <v>34</v>
      </c>
      <c r="AX169" s="12" t="s">
        <v>78</v>
      </c>
      <c r="AY169" s="249" t="s">
        <v>124</v>
      </c>
    </row>
    <row r="170" s="14" customFormat="1">
      <c r="B170" s="274"/>
      <c r="C170" s="275"/>
      <c r="D170" s="236" t="s">
        <v>135</v>
      </c>
      <c r="E170" s="276" t="s">
        <v>1</v>
      </c>
      <c r="F170" s="277" t="s">
        <v>457</v>
      </c>
      <c r="G170" s="275"/>
      <c r="H170" s="278">
        <v>20.428000000000001</v>
      </c>
      <c r="I170" s="279"/>
      <c r="J170" s="275"/>
      <c r="K170" s="275"/>
      <c r="L170" s="280"/>
      <c r="M170" s="281"/>
      <c r="N170" s="282"/>
      <c r="O170" s="282"/>
      <c r="P170" s="282"/>
      <c r="Q170" s="282"/>
      <c r="R170" s="282"/>
      <c r="S170" s="282"/>
      <c r="T170" s="283"/>
      <c r="AT170" s="284" t="s">
        <v>135</v>
      </c>
      <c r="AU170" s="284" t="s">
        <v>88</v>
      </c>
      <c r="AV170" s="14" t="s">
        <v>131</v>
      </c>
      <c r="AW170" s="14" t="s">
        <v>34</v>
      </c>
      <c r="AX170" s="14" t="s">
        <v>86</v>
      </c>
      <c r="AY170" s="284" t="s">
        <v>124</v>
      </c>
    </row>
    <row r="171" s="1" customFormat="1" ht="24" customHeight="1">
      <c r="B171" s="37"/>
      <c r="C171" s="223" t="s">
        <v>192</v>
      </c>
      <c r="D171" s="223" t="s">
        <v>126</v>
      </c>
      <c r="E171" s="224" t="s">
        <v>224</v>
      </c>
      <c r="F171" s="225" t="s">
        <v>225</v>
      </c>
      <c r="G171" s="226" t="s">
        <v>139</v>
      </c>
      <c r="H171" s="227">
        <v>10</v>
      </c>
      <c r="I171" s="228"/>
      <c r="J171" s="229">
        <f>ROUND(I171*H171,2)</f>
        <v>0</v>
      </c>
      <c r="K171" s="225" t="s">
        <v>148</v>
      </c>
      <c r="L171" s="42"/>
      <c r="M171" s="230" t="s">
        <v>1</v>
      </c>
      <c r="N171" s="231" t="s">
        <v>43</v>
      </c>
      <c r="O171" s="85"/>
      <c r="P171" s="232">
        <f>O171*H171</f>
        <v>0</v>
      </c>
      <c r="Q171" s="232">
        <v>0</v>
      </c>
      <c r="R171" s="232">
        <f>Q171*H171</f>
        <v>0</v>
      </c>
      <c r="S171" s="232">
        <v>0</v>
      </c>
      <c r="T171" s="233">
        <f>S171*H171</f>
        <v>0</v>
      </c>
      <c r="AR171" s="234" t="s">
        <v>131</v>
      </c>
      <c r="AT171" s="234" t="s">
        <v>126</v>
      </c>
      <c r="AU171" s="234" t="s">
        <v>88</v>
      </c>
      <c r="AY171" s="16" t="s">
        <v>124</v>
      </c>
      <c r="BE171" s="235">
        <f>IF(N171="základní",J171,0)</f>
        <v>0</v>
      </c>
      <c r="BF171" s="235">
        <f>IF(N171="snížená",J171,0)</f>
        <v>0</v>
      </c>
      <c r="BG171" s="235">
        <f>IF(N171="zákl. přenesená",J171,0)</f>
        <v>0</v>
      </c>
      <c r="BH171" s="235">
        <f>IF(N171="sníž. přenesená",J171,0)</f>
        <v>0</v>
      </c>
      <c r="BI171" s="235">
        <f>IF(N171="nulová",J171,0)</f>
        <v>0</v>
      </c>
      <c r="BJ171" s="16" t="s">
        <v>86</v>
      </c>
      <c r="BK171" s="235">
        <f>ROUND(I171*H171,2)</f>
        <v>0</v>
      </c>
      <c r="BL171" s="16" t="s">
        <v>131</v>
      </c>
      <c r="BM171" s="234" t="s">
        <v>473</v>
      </c>
    </row>
    <row r="172" s="1" customFormat="1">
      <c r="B172" s="37"/>
      <c r="C172" s="38"/>
      <c r="D172" s="236" t="s">
        <v>133</v>
      </c>
      <c r="E172" s="38"/>
      <c r="F172" s="237" t="s">
        <v>227</v>
      </c>
      <c r="G172" s="38"/>
      <c r="H172" s="38"/>
      <c r="I172" s="138"/>
      <c r="J172" s="38"/>
      <c r="K172" s="38"/>
      <c r="L172" s="42"/>
      <c r="M172" s="238"/>
      <c r="N172" s="85"/>
      <c r="O172" s="85"/>
      <c r="P172" s="85"/>
      <c r="Q172" s="85"/>
      <c r="R172" s="85"/>
      <c r="S172" s="85"/>
      <c r="T172" s="86"/>
      <c r="AT172" s="16" t="s">
        <v>133</v>
      </c>
      <c r="AU172" s="16" t="s">
        <v>88</v>
      </c>
    </row>
    <row r="173" s="13" customFormat="1">
      <c r="B173" s="264"/>
      <c r="C173" s="265"/>
      <c r="D173" s="236" t="s">
        <v>135</v>
      </c>
      <c r="E173" s="266" t="s">
        <v>1</v>
      </c>
      <c r="F173" s="267" t="s">
        <v>474</v>
      </c>
      <c r="G173" s="265"/>
      <c r="H173" s="266" t="s">
        <v>1</v>
      </c>
      <c r="I173" s="268"/>
      <c r="J173" s="265"/>
      <c r="K173" s="265"/>
      <c r="L173" s="269"/>
      <c r="M173" s="270"/>
      <c r="N173" s="271"/>
      <c r="O173" s="271"/>
      <c r="P173" s="271"/>
      <c r="Q173" s="271"/>
      <c r="R173" s="271"/>
      <c r="S173" s="271"/>
      <c r="T173" s="272"/>
      <c r="AT173" s="273" t="s">
        <v>135</v>
      </c>
      <c r="AU173" s="273" t="s">
        <v>88</v>
      </c>
      <c r="AV173" s="13" t="s">
        <v>86</v>
      </c>
      <c r="AW173" s="13" t="s">
        <v>34</v>
      </c>
      <c r="AX173" s="13" t="s">
        <v>78</v>
      </c>
      <c r="AY173" s="273" t="s">
        <v>124</v>
      </c>
    </row>
    <row r="174" s="12" customFormat="1">
      <c r="B174" s="239"/>
      <c r="C174" s="240"/>
      <c r="D174" s="236" t="s">
        <v>135</v>
      </c>
      <c r="E174" s="241" t="s">
        <v>1</v>
      </c>
      <c r="F174" s="242" t="s">
        <v>475</v>
      </c>
      <c r="G174" s="240"/>
      <c r="H174" s="243">
        <v>10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AT174" s="249" t="s">
        <v>135</v>
      </c>
      <c r="AU174" s="249" t="s">
        <v>88</v>
      </c>
      <c r="AV174" s="12" t="s">
        <v>88</v>
      </c>
      <c r="AW174" s="12" t="s">
        <v>34</v>
      </c>
      <c r="AX174" s="12" t="s">
        <v>86</v>
      </c>
      <c r="AY174" s="249" t="s">
        <v>124</v>
      </c>
    </row>
    <row r="175" s="1" customFormat="1" ht="16.5" customHeight="1">
      <c r="B175" s="37"/>
      <c r="C175" s="223" t="s">
        <v>200</v>
      </c>
      <c r="D175" s="223" t="s">
        <v>126</v>
      </c>
      <c r="E175" s="224" t="s">
        <v>243</v>
      </c>
      <c r="F175" s="225" t="s">
        <v>244</v>
      </c>
      <c r="G175" s="226" t="s">
        <v>139</v>
      </c>
      <c r="H175" s="227">
        <v>48.923999999999999</v>
      </c>
      <c r="I175" s="228"/>
      <c r="J175" s="229">
        <f>ROUND(I175*H175,2)</f>
        <v>0</v>
      </c>
      <c r="K175" s="225" t="s">
        <v>245</v>
      </c>
      <c r="L175" s="42"/>
      <c r="M175" s="230" t="s">
        <v>1</v>
      </c>
      <c r="N175" s="231" t="s">
        <v>43</v>
      </c>
      <c r="O175" s="85"/>
      <c r="P175" s="232">
        <f>O175*H175</f>
        <v>0</v>
      </c>
      <c r="Q175" s="232">
        <v>0</v>
      </c>
      <c r="R175" s="232">
        <f>Q175*H175</f>
        <v>0</v>
      </c>
      <c r="S175" s="232">
        <v>0</v>
      </c>
      <c r="T175" s="233">
        <f>S175*H175</f>
        <v>0</v>
      </c>
      <c r="AR175" s="234" t="s">
        <v>131</v>
      </c>
      <c r="AT175" s="234" t="s">
        <v>126</v>
      </c>
      <c r="AU175" s="234" t="s">
        <v>88</v>
      </c>
      <c r="AY175" s="16" t="s">
        <v>124</v>
      </c>
      <c r="BE175" s="235">
        <f>IF(N175="základní",J175,0)</f>
        <v>0</v>
      </c>
      <c r="BF175" s="235">
        <f>IF(N175="snížená",J175,0)</f>
        <v>0</v>
      </c>
      <c r="BG175" s="235">
        <f>IF(N175="zákl. přenesená",J175,0)</f>
        <v>0</v>
      </c>
      <c r="BH175" s="235">
        <f>IF(N175="sníž. přenesená",J175,0)</f>
        <v>0</v>
      </c>
      <c r="BI175" s="235">
        <f>IF(N175="nulová",J175,0)</f>
        <v>0</v>
      </c>
      <c r="BJ175" s="16" t="s">
        <v>86</v>
      </c>
      <c r="BK175" s="235">
        <f>ROUND(I175*H175,2)</f>
        <v>0</v>
      </c>
      <c r="BL175" s="16" t="s">
        <v>131</v>
      </c>
      <c r="BM175" s="234" t="s">
        <v>476</v>
      </c>
    </row>
    <row r="176" s="1" customFormat="1">
      <c r="B176" s="37"/>
      <c r="C176" s="38"/>
      <c r="D176" s="236" t="s">
        <v>133</v>
      </c>
      <c r="E176" s="38"/>
      <c r="F176" s="237" t="s">
        <v>247</v>
      </c>
      <c r="G176" s="38"/>
      <c r="H176" s="38"/>
      <c r="I176" s="138"/>
      <c r="J176" s="38"/>
      <c r="K176" s="38"/>
      <c r="L176" s="42"/>
      <c r="M176" s="238"/>
      <c r="N176" s="85"/>
      <c r="O176" s="85"/>
      <c r="P176" s="85"/>
      <c r="Q176" s="85"/>
      <c r="R176" s="85"/>
      <c r="S176" s="85"/>
      <c r="T176" s="86"/>
      <c r="AT176" s="16" t="s">
        <v>133</v>
      </c>
      <c r="AU176" s="16" t="s">
        <v>88</v>
      </c>
    </row>
    <row r="177" s="1" customFormat="1">
      <c r="B177" s="37"/>
      <c r="C177" s="38"/>
      <c r="D177" s="236" t="s">
        <v>142</v>
      </c>
      <c r="E177" s="38"/>
      <c r="F177" s="250" t="s">
        <v>477</v>
      </c>
      <c r="G177" s="38"/>
      <c r="H177" s="38"/>
      <c r="I177" s="138"/>
      <c r="J177" s="38"/>
      <c r="K177" s="38"/>
      <c r="L177" s="42"/>
      <c r="M177" s="238"/>
      <c r="N177" s="85"/>
      <c r="O177" s="85"/>
      <c r="P177" s="85"/>
      <c r="Q177" s="85"/>
      <c r="R177" s="85"/>
      <c r="S177" s="85"/>
      <c r="T177" s="86"/>
      <c r="AT177" s="16" t="s">
        <v>142</v>
      </c>
      <c r="AU177" s="16" t="s">
        <v>88</v>
      </c>
    </row>
    <row r="178" s="12" customFormat="1">
      <c r="B178" s="239"/>
      <c r="C178" s="240"/>
      <c r="D178" s="236" t="s">
        <v>135</v>
      </c>
      <c r="E178" s="241" t="s">
        <v>1</v>
      </c>
      <c r="F178" s="242" t="s">
        <v>478</v>
      </c>
      <c r="G178" s="240"/>
      <c r="H178" s="243">
        <v>48.923999999999999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AT178" s="249" t="s">
        <v>135</v>
      </c>
      <c r="AU178" s="249" t="s">
        <v>88</v>
      </c>
      <c r="AV178" s="12" t="s">
        <v>88</v>
      </c>
      <c r="AW178" s="12" t="s">
        <v>34</v>
      </c>
      <c r="AX178" s="12" t="s">
        <v>86</v>
      </c>
      <c r="AY178" s="249" t="s">
        <v>124</v>
      </c>
    </row>
    <row r="179" s="1" customFormat="1" ht="16.5" customHeight="1">
      <c r="B179" s="37"/>
      <c r="C179" s="223" t="s">
        <v>205</v>
      </c>
      <c r="D179" s="223" t="s">
        <v>126</v>
      </c>
      <c r="E179" s="224" t="s">
        <v>371</v>
      </c>
      <c r="F179" s="225" t="s">
        <v>372</v>
      </c>
      <c r="G179" s="226" t="s">
        <v>139</v>
      </c>
      <c r="H179" s="227">
        <v>4.8079999999999998</v>
      </c>
      <c r="I179" s="228"/>
      <c r="J179" s="229">
        <f>ROUND(I179*H179,2)</f>
        <v>0</v>
      </c>
      <c r="K179" s="225" t="s">
        <v>148</v>
      </c>
      <c r="L179" s="42"/>
      <c r="M179" s="230" t="s">
        <v>1</v>
      </c>
      <c r="N179" s="231" t="s">
        <v>43</v>
      </c>
      <c r="O179" s="85"/>
      <c r="P179" s="232">
        <f>O179*H179</f>
        <v>0</v>
      </c>
      <c r="Q179" s="232">
        <v>0</v>
      </c>
      <c r="R179" s="232">
        <f>Q179*H179</f>
        <v>0</v>
      </c>
      <c r="S179" s="232">
        <v>0</v>
      </c>
      <c r="T179" s="233">
        <f>S179*H179</f>
        <v>0</v>
      </c>
      <c r="AR179" s="234" t="s">
        <v>131</v>
      </c>
      <c r="AT179" s="234" t="s">
        <v>126</v>
      </c>
      <c r="AU179" s="234" t="s">
        <v>88</v>
      </c>
      <c r="AY179" s="16" t="s">
        <v>124</v>
      </c>
      <c r="BE179" s="235">
        <f>IF(N179="základní",J179,0)</f>
        <v>0</v>
      </c>
      <c r="BF179" s="235">
        <f>IF(N179="snížená",J179,0)</f>
        <v>0</v>
      </c>
      <c r="BG179" s="235">
        <f>IF(N179="zákl. přenesená",J179,0)</f>
        <v>0</v>
      </c>
      <c r="BH179" s="235">
        <f>IF(N179="sníž. přenesená",J179,0)</f>
        <v>0</v>
      </c>
      <c r="BI179" s="235">
        <f>IF(N179="nulová",J179,0)</f>
        <v>0</v>
      </c>
      <c r="BJ179" s="16" t="s">
        <v>86</v>
      </c>
      <c r="BK179" s="235">
        <f>ROUND(I179*H179,2)</f>
        <v>0</v>
      </c>
      <c r="BL179" s="16" t="s">
        <v>131</v>
      </c>
      <c r="BM179" s="234" t="s">
        <v>479</v>
      </c>
    </row>
    <row r="180" s="1" customFormat="1">
      <c r="B180" s="37"/>
      <c r="C180" s="38"/>
      <c r="D180" s="236" t="s">
        <v>133</v>
      </c>
      <c r="E180" s="38"/>
      <c r="F180" s="237" t="s">
        <v>374</v>
      </c>
      <c r="G180" s="38"/>
      <c r="H180" s="38"/>
      <c r="I180" s="138"/>
      <c r="J180" s="38"/>
      <c r="K180" s="38"/>
      <c r="L180" s="42"/>
      <c r="M180" s="238"/>
      <c r="N180" s="85"/>
      <c r="O180" s="85"/>
      <c r="P180" s="85"/>
      <c r="Q180" s="85"/>
      <c r="R180" s="85"/>
      <c r="S180" s="85"/>
      <c r="T180" s="86"/>
      <c r="AT180" s="16" t="s">
        <v>133</v>
      </c>
      <c r="AU180" s="16" t="s">
        <v>88</v>
      </c>
    </row>
    <row r="181" s="12" customFormat="1">
      <c r="B181" s="239"/>
      <c r="C181" s="240"/>
      <c r="D181" s="236" t="s">
        <v>135</v>
      </c>
      <c r="E181" s="241" t="s">
        <v>1</v>
      </c>
      <c r="F181" s="242" t="s">
        <v>480</v>
      </c>
      <c r="G181" s="240"/>
      <c r="H181" s="243">
        <v>4.8079999999999998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AT181" s="249" t="s">
        <v>135</v>
      </c>
      <c r="AU181" s="249" t="s">
        <v>88</v>
      </c>
      <c r="AV181" s="12" t="s">
        <v>88</v>
      </c>
      <c r="AW181" s="12" t="s">
        <v>34</v>
      </c>
      <c r="AX181" s="12" t="s">
        <v>86</v>
      </c>
      <c r="AY181" s="249" t="s">
        <v>124</v>
      </c>
    </row>
    <row r="182" s="11" customFormat="1" ht="22.8" customHeight="1">
      <c r="B182" s="207"/>
      <c r="C182" s="208"/>
      <c r="D182" s="209" t="s">
        <v>77</v>
      </c>
      <c r="E182" s="221" t="s">
        <v>145</v>
      </c>
      <c r="F182" s="221" t="s">
        <v>481</v>
      </c>
      <c r="G182" s="208"/>
      <c r="H182" s="208"/>
      <c r="I182" s="211"/>
      <c r="J182" s="222">
        <f>BK182</f>
        <v>0</v>
      </c>
      <c r="K182" s="208"/>
      <c r="L182" s="213"/>
      <c r="M182" s="214"/>
      <c r="N182" s="215"/>
      <c r="O182" s="215"/>
      <c r="P182" s="216">
        <f>SUM(P183:P190)</f>
        <v>0</v>
      </c>
      <c r="Q182" s="215"/>
      <c r="R182" s="216">
        <f>SUM(R183:R190)</f>
        <v>0.1728748</v>
      </c>
      <c r="S182" s="215"/>
      <c r="T182" s="217">
        <f>SUM(T183:T190)</f>
        <v>0</v>
      </c>
      <c r="AR182" s="218" t="s">
        <v>86</v>
      </c>
      <c r="AT182" s="219" t="s">
        <v>77</v>
      </c>
      <c r="AU182" s="219" t="s">
        <v>86</v>
      </c>
      <c r="AY182" s="218" t="s">
        <v>124</v>
      </c>
      <c r="BK182" s="220">
        <f>SUM(BK183:BK190)</f>
        <v>0</v>
      </c>
    </row>
    <row r="183" s="1" customFormat="1" ht="24" customHeight="1">
      <c r="B183" s="37"/>
      <c r="C183" s="223" t="s">
        <v>212</v>
      </c>
      <c r="D183" s="223" t="s">
        <v>126</v>
      </c>
      <c r="E183" s="224" t="s">
        <v>482</v>
      </c>
      <c r="F183" s="225" t="s">
        <v>483</v>
      </c>
      <c r="G183" s="226" t="s">
        <v>177</v>
      </c>
      <c r="H183" s="227">
        <v>7.0519999999999996</v>
      </c>
      <c r="I183" s="228"/>
      <c r="J183" s="229">
        <f>ROUND(I183*H183,2)</f>
        <v>0</v>
      </c>
      <c r="K183" s="225" t="s">
        <v>148</v>
      </c>
      <c r="L183" s="42"/>
      <c r="M183" s="230" t="s">
        <v>1</v>
      </c>
      <c r="N183" s="231" t="s">
        <v>43</v>
      </c>
      <c r="O183" s="85"/>
      <c r="P183" s="232">
        <f>O183*H183</f>
        <v>0</v>
      </c>
      <c r="Q183" s="232">
        <v>0</v>
      </c>
      <c r="R183" s="232">
        <f>Q183*H183</f>
        <v>0</v>
      </c>
      <c r="S183" s="232">
        <v>0</v>
      </c>
      <c r="T183" s="233">
        <f>S183*H183</f>
        <v>0</v>
      </c>
      <c r="AR183" s="234" t="s">
        <v>131</v>
      </c>
      <c r="AT183" s="234" t="s">
        <v>126</v>
      </c>
      <c r="AU183" s="234" t="s">
        <v>88</v>
      </c>
      <c r="AY183" s="16" t="s">
        <v>124</v>
      </c>
      <c r="BE183" s="235">
        <f>IF(N183="základní",J183,0)</f>
        <v>0</v>
      </c>
      <c r="BF183" s="235">
        <f>IF(N183="snížená",J183,0)</f>
        <v>0</v>
      </c>
      <c r="BG183" s="235">
        <f>IF(N183="zákl. přenesená",J183,0)</f>
        <v>0</v>
      </c>
      <c r="BH183" s="235">
        <f>IF(N183="sníž. přenesená",J183,0)</f>
        <v>0</v>
      </c>
      <c r="BI183" s="235">
        <f>IF(N183="nulová",J183,0)</f>
        <v>0</v>
      </c>
      <c r="BJ183" s="16" t="s">
        <v>86</v>
      </c>
      <c r="BK183" s="235">
        <f>ROUND(I183*H183,2)</f>
        <v>0</v>
      </c>
      <c r="BL183" s="16" t="s">
        <v>131</v>
      </c>
      <c r="BM183" s="234" t="s">
        <v>484</v>
      </c>
    </row>
    <row r="184" s="1" customFormat="1">
      <c r="B184" s="37"/>
      <c r="C184" s="38"/>
      <c r="D184" s="236" t="s">
        <v>133</v>
      </c>
      <c r="E184" s="38"/>
      <c r="F184" s="237" t="s">
        <v>485</v>
      </c>
      <c r="G184" s="38"/>
      <c r="H184" s="38"/>
      <c r="I184" s="138"/>
      <c r="J184" s="38"/>
      <c r="K184" s="38"/>
      <c r="L184" s="42"/>
      <c r="M184" s="238"/>
      <c r="N184" s="85"/>
      <c r="O184" s="85"/>
      <c r="P184" s="85"/>
      <c r="Q184" s="85"/>
      <c r="R184" s="85"/>
      <c r="S184" s="85"/>
      <c r="T184" s="86"/>
      <c r="AT184" s="16" t="s">
        <v>133</v>
      </c>
      <c r="AU184" s="16" t="s">
        <v>88</v>
      </c>
    </row>
    <row r="185" s="12" customFormat="1">
      <c r="B185" s="239"/>
      <c r="C185" s="240"/>
      <c r="D185" s="236" t="s">
        <v>135</v>
      </c>
      <c r="E185" s="241" t="s">
        <v>1</v>
      </c>
      <c r="F185" s="242" t="s">
        <v>486</v>
      </c>
      <c r="G185" s="240"/>
      <c r="H185" s="243">
        <v>7.0519999999999996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AT185" s="249" t="s">
        <v>135</v>
      </c>
      <c r="AU185" s="249" t="s">
        <v>88</v>
      </c>
      <c r="AV185" s="12" t="s">
        <v>88</v>
      </c>
      <c r="AW185" s="12" t="s">
        <v>34</v>
      </c>
      <c r="AX185" s="12" t="s">
        <v>86</v>
      </c>
      <c r="AY185" s="249" t="s">
        <v>124</v>
      </c>
    </row>
    <row r="186" s="1" customFormat="1" ht="16.5" customHeight="1">
      <c r="B186" s="37"/>
      <c r="C186" s="223" t="s">
        <v>8</v>
      </c>
      <c r="D186" s="223" t="s">
        <v>126</v>
      </c>
      <c r="E186" s="224" t="s">
        <v>487</v>
      </c>
      <c r="F186" s="225" t="s">
        <v>488</v>
      </c>
      <c r="G186" s="226" t="s">
        <v>139</v>
      </c>
      <c r="H186" s="227">
        <v>21.289999999999999</v>
      </c>
      <c r="I186" s="228"/>
      <c r="J186" s="229">
        <f>ROUND(I186*H186,2)</f>
        <v>0</v>
      </c>
      <c r="K186" s="225" t="s">
        <v>148</v>
      </c>
      <c r="L186" s="42"/>
      <c r="M186" s="230" t="s">
        <v>1</v>
      </c>
      <c r="N186" s="231" t="s">
        <v>43</v>
      </c>
      <c r="O186" s="85"/>
      <c r="P186" s="232">
        <f>O186*H186</f>
        <v>0</v>
      </c>
      <c r="Q186" s="232">
        <v>0.00726</v>
      </c>
      <c r="R186" s="232">
        <f>Q186*H186</f>
        <v>0.15456539999999999</v>
      </c>
      <c r="S186" s="232">
        <v>0</v>
      </c>
      <c r="T186" s="233">
        <f>S186*H186</f>
        <v>0</v>
      </c>
      <c r="AR186" s="234" t="s">
        <v>131</v>
      </c>
      <c r="AT186" s="234" t="s">
        <v>126</v>
      </c>
      <c r="AU186" s="234" t="s">
        <v>88</v>
      </c>
      <c r="AY186" s="16" t="s">
        <v>124</v>
      </c>
      <c r="BE186" s="235">
        <f>IF(N186="základní",J186,0)</f>
        <v>0</v>
      </c>
      <c r="BF186" s="235">
        <f>IF(N186="snížená",J186,0)</f>
        <v>0</v>
      </c>
      <c r="BG186" s="235">
        <f>IF(N186="zákl. přenesená",J186,0)</f>
        <v>0</v>
      </c>
      <c r="BH186" s="235">
        <f>IF(N186="sníž. přenesená",J186,0)</f>
        <v>0</v>
      </c>
      <c r="BI186" s="235">
        <f>IF(N186="nulová",J186,0)</f>
        <v>0</v>
      </c>
      <c r="BJ186" s="16" t="s">
        <v>86</v>
      </c>
      <c r="BK186" s="235">
        <f>ROUND(I186*H186,2)</f>
        <v>0</v>
      </c>
      <c r="BL186" s="16" t="s">
        <v>131</v>
      </c>
      <c r="BM186" s="234" t="s">
        <v>489</v>
      </c>
    </row>
    <row r="187" s="1" customFormat="1">
      <c r="B187" s="37"/>
      <c r="C187" s="38"/>
      <c r="D187" s="236" t="s">
        <v>133</v>
      </c>
      <c r="E187" s="38"/>
      <c r="F187" s="237" t="s">
        <v>490</v>
      </c>
      <c r="G187" s="38"/>
      <c r="H187" s="38"/>
      <c r="I187" s="138"/>
      <c r="J187" s="38"/>
      <c r="K187" s="38"/>
      <c r="L187" s="42"/>
      <c r="M187" s="238"/>
      <c r="N187" s="85"/>
      <c r="O187" s="85"/>
      <c r="P187" s="85"/>
      <c r="Q187" s="85"/>
      <c r="R187" s="85"/>
      <c r="S187" s="85"/>
      <c r="T187" s="86"/>
      <c r="AT187" s="16" t="s">
        <v>133</v>
      </c>
      <c r="AU187" s="16" t="s">
        <v>88</v>
      </c>
    </row>
    <row r="188" s="12" customFormat="1">
      <c r="B188" s="239"/>
      <c r="C188" s="240"/>
      <c r="D188" s="236" t="s">
        <v>135</v>
      </c>
      <c r="E188" s="241" t="s">
        <v>1</v>
      </c>
      <c r="F188" s="242" t="s">
        <v>491</v>
      </c>
      <c r="G188" s="240"/>
      <c r="H188" s="243">
        <v>21.289999999999999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AT188" s="249" t="s">
        <v>135</v>
      </c>
      <c r="AU188" s="249" t="s">
        <v>88</v>
      </c>
      <c r="AV188" s="12" t="s">
        <v>88</v>
      </c>
      <c r="AW188" s="12" t="s">
        <v>34</v>
      </c>
      <c r="AX188" s="12" t="s">
        <v>86</v>
      </c>
      <c r="AY188" s="249" t="s">
        <v>124</v>
      </c>
    </row>
    <row r="189" s="1" customFormat="1" ht="24" customHeight="1">
      <c r="B189" s="37"/>
      <c r="C189" s="223" t="s">
        <v>223</v>
      </c>
      <c r="D189" s="223" t="s">
        <v>126</v>
      </c>
      <c r="E189" s="224" t="s">
        <v>492</v>
      </c>
      <c r="F189" s="225" t="s">
        <v>493</v>
      </c>
      <c r="G189" s="226" t="s">
        <v>139</v>
      </c>
      <c r="H189" s="227">
        <v>21.289999999999999</v>
      </c>
      <c r="I189" s="228"/>
      <c r="J189" s="229">
        <f>ROUND(I189*H189,2)</f>
        <v>0</v>
      </c>
      <c r="K189" s="225" t="s">
        <v>148</v>
      </c>
      <c r="L189" s="42"/>
      <c r="M189" s="230" t="s">
        <v>1</v>
      </c>
      <c r="N189" s="231" t="s">
        <v>43</v>
      </c>
      <c r="O189" s="85"/>
      <c r="P189" s="232">
        <f>O189*H189</f>
        <v>0</v>
      </c>
      <c r="Q189" s="232">
        <v>0.00085999999999999998</v>
      </c>
      <c r="R189" s="232">
        <f>Q189*H189</f>
        <v>0.0183094</v>
      </c>
      <c r="S189" s="232">
        <v>0</v>
      </c>
      <c r="T189" s="233">
        <f>S189*H189</f>
        <v>0</v>
      </c>
      <c r="AR189" s="234" t="s">
        <v>131</v>
      </c>
      <c r="AT189" s="234" t="s">
        <v>126</v>
      </c>
      <c r="AU189" s="234" t="s">
        <v>88</v>
      </c>
      <c r="AY189" s="16" t="s">
        <v>124</v>
      </c>
      <c r="BE189" s="235">
        <f>IF(N189="základní",J189,0)</f>
        <v>0</v>
      </c>
      <c r="BF189" s="235">
        <f>IF(N189="snížená",J189,0)</f>
        <v>0</v>
      </c>
      <c r="BG189" s="235">
        <f>IF(N189="zákl. přenesená",J189,0)</f>
        <v>0</v>
      </c>
      <c r="BH189" s="235">
        <f>IF(N189="sníž. přenesená",J189,0)</f>
        <v>0</v>
      </c>
      <c r="BI189" s="235">
        <f>IF(N189="nulová",J189,0)</f>
        <v>0</v>
      </c>
      <c r="BJ189" s="16" t="s">
        <v>86</v>
      </c>
      <c r="BK189" s="235">
        <f>ROUND(I189*H189,2)</f>
        <v>0</v>
      </c>
      <c r="BL189" s="16" t="s">
        <v>131</v>
      </c>
      <c r="BM189" s="234" t="s">
        <v>494</v>
      </c>
    </row>
    <row r="190" s="1" customFormat="1">
      <c r="B190" s="37"/>
      <c r="C190" s="38"/>
      <c r="D190" s="236" t="s">
        <v>133</v>
      </c>
      <c r="E190" s="38"/>
      <c r="F190" s="237" t="s">
        <v>495</v>
      </c>
      <c r="G190" s="38"/>
      <c r="H190" s="38"/>
      <c r="I190" s="138"/>
      <c r="J190" s="38"/>
      <c r="K190" s="38"/>
      <c r="L190" s="42"/>
      <c r="M190" s="238"/>
      <c r="N190" s="85"/>
      <c r="O190" s="85"/>
      <c r="P190" s="85"/>
      <c r="Q190" s="85"/>
      <c r="R190" s="85"/>
      <c r="S190" s="85"/>
      <c r="T190" s="86"/>
      <c r="AT190" s="16" t="s">
        <v>133</v>
      </c>
      <c r="AU190" s="16" t="s">
        <v>88</v>
      </c>
    </row>
    <row r="191" s="11" customFormat="1" ht="22.8" customHeight="1">
      <c r="B191" s="207"/>
      <c r="C191" s="208"/>
      <c r="D191" s="209" t="s">
        <v>77</v>
      </c>
      <c r="E191" s="221" t="s">
        <v>131</v>
      </c>
      <c r="F191" s="221" t="s">
        <v>377</v>
      </c>
      <c r="G191" s="208"/>
      <c r="H191" s="208"/>
      <c r="I191" s="211"/>
      <c r="J191" s="222">
        <f>BK191</f>
        <v>0</v>
      </c>
      <c r="K191" s="208"/>
      <c r="L191" s="213"/>
      <c r="M191" s="214"/>
      <c r="N191" s="215"/>
      <c r="O191" s="215"/>
      <c r="P191" s="216">
        <f>SUM(P192:P203)</f>
        <v>0</v>
      </c>
      <c r="Q191" s="215"/>
      <c r="R191" s="216">
        <f>SUM(R192:R203)</f>
        <v>64.580255999999991</v>
      </c>
      <c r="S191" s="215"/>
      <c r="T191" s="217">
        <f>SUM(T192:T203)</f>
        <v>0</v>
      </c>
      <c r="AR191" s="218" t="s">
        <v>86</v>
      </c>
      <c r="AT191" s="219" t="s">
        <v>77</v>
      </c>
      <c r="AU191" s="219" t="s">
        <v>86</v>
      </c>
      <c r="AY191" s="218" t="s">
        <v>124</v>
      </c>
      <c r="BK191" s="220">
        <f>SUM(BK192:BK203)</f>
        <v>0</v>
      </c>
    </row>
    <row r="192" s="1" customFormat="1" ht="24" customHeight="1">
      <c r="B192" s="37"/>
      <c r="C192" s="223" t="s">
        <v>229</v>
      </c>
      <c r="D192" s="223" t="s">
        <v>126</v>
      </c>
      <c r="E192" s="224" t="s">
        <v>496</v>
      </c>
      <c r="F192" s="225" t="s">
        <v>497</v>
      </c>
      <c r="G192" s="226" t="s">
        <v>177</v>
      </c>
      <c r="H192" s="227">
        <v>10.5</v>
      </c>
      <c r="I192" s="228"/>
      <c r="J192" s="229">
        <f>ROUND(I192*H192,2)</f>
        <v>0</v>
      </c>
      <c r="K192" s="225" t="s">
        <v>148</v>
      </c>
      <c r="L192" s="42"/>
      <c r="M192" s="230" t="s">
        <v>1</v>
      </c>
      <c r="N192" s="231" t="s">
        <v>43</v>
      </c>
      <c r="O192" s="85"/>
      <c r="P192" s="232">
        <f>O192*H192</f>
        <v>0</v>
      </c>
      <c r="Q192" s="232">
        <v>2.13408</v>
      </c>
      <c r="R192" s="232">
        <f>Q192*H192</f>
        <v>22.40784</v>
      </c>
      <c r="S192" s="232">
        <v>0</v>
      </c>
      <c r="T192" s="233">
        <f>S192*H192</f>
        <v>0</v>
      </c>
      <c r="AR192" s="234" t="s">
        <v>131</v>
      </c>
      <c r="AT192" s="234" t="s">
        <v>126</v>
      </c>
      <c r="AU192" s="234" t="s">
        <v>88</v>
      </c>
      <c r="AY192" s="16" t="s">
        <v>124</v>
      </c>
      <c r="BE192" s="235">
        <f>IF(N192="základní",J192,0)</f>
        <v>0</v>
      </c>
      <c r="BF192" s="235">
        <f>IF(N192="snížená",J192,0)</f>
        <v>0</v>
      </c>
      <c r="BG192" s="235">
        <f>IF(N192="zákl. přenesená",J192,0)</f>
        <v>0</v>
      </c>
      <c r="BH192" s="235">
        <f>IF(N192="sníž. přenesená",J192,0)</f>
        <v>0</v>
      </c>
      <c r="BI192" s="235">
        <f>IF(N192="nulová",J192,0)</f>
        <v>0</v>
      </c>
      <c r="BJ192" s="16" t="s">
        <v>86</v>
      </c>
      <c r="BK192" s="235">
        <f>ROUND(I192*H192,2)</f>
        <v>0</v>
      </c>
      <c r="BL192" s="16" t="s">
        <v>131</v>
      </c>
      <c r="BM192" s="234" t="s">
        <v>498</v>
      </c>
    </row>
    <row r="193" s="1" customFormat="1">
      <c r="B193" s="37"/>
      <c r="C193" s="38"/>
      <c r="D193" s="236" t="s">
        <v>133</v>
      </c>
      <c r="E193" s="38"/>
      <c r="F193" s="237" t="s">
        <v>499</v>
      </c>
      <c r="G193" s="38"/>
      <c r="H193" s="38"/>
      <c r="I193" s="138"/>
      <c r="J193" s="38"/>
      <c r="K193" s="38"/>
      <c r="L193" s="42"/>
      <c r="M193" s="238"/>
      <c r="N193" s="85"/>
      <c r="O193" s="85"/>
      <c r="P193" s="85"/>
      <c r="Q193" s="85"/>
      <c r="R193" s="85"/>
      <c r="S193" s="85"/>
      <c r="T193" s="86"/>
      <c r="AT193" s="16" t="s">
        <v>133</v>
      </c>
      <c r="AU193" s="16" t="s">
        <v>88</v>
      </c>
    </row>
    <row r="194" s="12" customFormat="1">
      <c r="B194" s="239"/>
      <c r="C194" s="240"/>
      <c r="D194" s="236" t="s">
        <v>135</v>
      </c>
      <c r="E194" s="241" t="s">
        <v>1</v>
      </c>
      <c r="F194" s="242" t="s">
        <v>452</v>
      </c>
      <c r="G194" s="240"/>
      <c r="H194" s="243">
        <v>10.5</v>
      </c>
      <c r="I194" s="244"/>
      <c r="J194" s="240"/>
      <c r="K194" s="240"/>
      <c r="L194" s="245"/>
      <c r="M194" s="246"/>
      <c r="N194" s="247"/>
      <c r="O194" s="247"/>
      <c r="P194" s="247"/>
      <c r="Q194" s="247"/>
      <c r="R194" s="247"/>
      <c r="S194" s="247"/>
      <c r="T194" s="248"/>
      <c r="AT194" s="249" t="s">
        <v>135</v>
      </c>
      <c r="AU194" s="249" t="s">
        <v>88</v>
      </c>
      <c r="AV194" s="12" t="s">
        <v>88</v>
      </c>
      <c r="AW194" s="12" t="s">
        <v>34</v>
      </c>
      <c r="AX194" s="12" t="s">
        <v>86</v>
      </c>
      <c r="AY194" s="249" t="s">
        <v>124</v>
      </c>
    </row>
    <row r="195" s="1" customFormat="1" ht="24" customHeight="1">
      <c r="B195" s="37"/>
      <c r="C195" s="223" t="s">
        <v>235</v>
      </c>
      <c r="D195" s="223" t="s">
        <v>126</v>
      </c>
      <c r="E195" s="224" t="s">
        <v>500</v>
      </c>
      <c r="F195" s="225" t="s">
        <v>501</v>
      </c>
      <c r="G195" s="226" t="s">
        <v>139</v>
      </c>
      <c r="H195" s="227">
        <v>21</v>
      </c>
      <c r="I195" s="228"/>
      <c r="J195" s="229">
        <f>ROUND(I195*H195,2)</f>
        <v>0</v>
      </c>
      <c r="K195" s="225" t="s">
        <v>148</v>
      </c>
      <c r="L195" s="42"/>
      <c r="M195" s="230" t="s">
        <v>1</v>
      </c>
      <c r="N195" s="231" t="s">
        <v>43</v>
      </c>
      <c r="O195" s="85"/>
      <c r="P195" s="232">
        <f>O195*H195</f>
        <v>0</v>
      </c>
      <c r="Q195" s="232">
        <v>0</v>
      </c>
      <c r="R195" s="232">
        <f>Q195*H195</f>
        <v>0</v>
      </c>
      <c r="S195" s="232">
        <v>0</v>
      </c>
      <c r="T195" s="233">
        <f>S195*H195</f>
        <v>0</v>
      </c>
      <c r="AR195" s="234" t="s">
        <v>131</v>
      </c>
      <c r="AT195" s="234" t="s">
        <v>126</v>
      </c>
      <c r="AU195" s="234" t="s">
        <v>88</v>
      </c>
      <c r="AY195" s="16" t="s">
        <v>124</v>
      </c>
      <c r="BE195" s="235">
        <f>IF(N195="základní",J195,0)</f>
        <v>0</v>
      </c>
      <c r="BF195" s="235">
        <f>IF(N195="snížená",J195,0)</f>
        <v>0</v>
      </c>
      <c r="BG195" s="235">
        <f>IF(N195="zákl. přenesená",J195,0)</f>
        <v>0</v>
      </c>
      <c r="BH195" s="235">
        <f>IF(N195="sníž. přenesená",J195,0)</f>
        <v>0</v>
      </c>
      <c r="BI195" s="235">
        <f>IF(N195="nulová",J195,0)</f>
        <v>0</v>
      </c>
      <c r="BJ195" s="16" t="s">
        <v>86</v>
      </c>
      <c r="BK195" s="235">
        <f>ROUND(I195*H195,2)</f>
        <v>0</v>
      </c>
      <c r="BL195" s="16" t="s">
        <v>131</v>
      </c>
      <c r="BM195" s="234" t="s">
        <v>502</v>
      </c>
    </row>
    <row r="196" s="1" customFormat="1">
      <c r="B196" s="37"/>
      <c r="C196" s="38"/>
      <c r="D196" s="236" t="s">
        <v>133</v>
      </c>
      <c r="E196" s="38"/>
      <c r="F196" s="237" t="s">
        <v>503</v>
      </c>
      <c r="G196" s="38"/>
      <c r="H196" s="38"/>
      <c r="I196" s="138"/>
      <c r="J196" s="38"/>
      <c r="K196" s="38"/>
      <c r="L196" s="42"/>
      <c r="M196" s="238"/>
      <c r="N196" s="85"/>
      <c r="O196" s="85"/>
      <c r="P196" s="85"/>
      <c r="Q196" s="85"/>
      <c r="R196" s="85"/>
      <c r="S196" s="85"/>
      <c r="T196" s="86"/>
      <c r="AT196" s="16" t="s">
        <v>133</v>
      </c>
      <c r="AU196" s="16" t="s">
        <v>88</v>
      </c>
    </row>
    <row r="197" s="12" customFormat="1">
      <c r="B197" s="239"/>
      <c r="C197" s="240"/>
      <c r="D197" s="236" t="s">
        <v>135</v>
      </c>
      <c r="E197" s="241" t="s">
        <v>1</v>
      </c>
      <c r="F197" s="242" t="s">
        <v>504</v>
      </c>
      <c r="G197" s="240"/>
      <c r="H197" s="243">
        <v>21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AT197" s="249" t="s">
        <v>135</v>
      </c>
      <c r="AU197" s="249" t="s">
        <v>88</v>
      </c>
      <c r="AV197" s="12" t="s">
        <v>88</v>
      </c>
      <c r="AW197" s="12" t="s">
        <v>34</v>
      </c>
      <c r="AX197" s="12" t="s">
        <v>86</v>
      </c>
      <c r="AY197" s="249" t="s">
        <v>124</v>
      </c>
    </row>
    <row r="198" s="1" customFormat="1" ht="24" customHeight="1">
      <c r="B198" s="37"/>
      <c r="C198" s="223" t="s">
        <v>242</v>
      </c>
      <c r="D198" s="223" t="s">
        <v>126</v>
      </c>
      <c r="E198" s="224" t="s">
        <v>387</v>
      </c>
      <c r="F198" s="225" t="s">
        <v>388</v>
      </c>
      <c r="G198" s="226" t="s">
        <v>177</v>
      </c>
      <c r="H198" s="227">
        <v>21.120000000000001</v>
      </c>
      <c r="I198" s="228"/>
      <c r="J198" s="229">
        <f>ROUND(I198*H198,2)</f>
        <v>0</v>
      </c>
      <c r="K198" s="225" t="s">
        <v>389</v>
      </c>
      <c r="L198" s="42"/>
      <c r="M198" s="230" t="s">
        <v>1</v>
      </c>
      <c r="N198" s="231" t="s">
        <v>43</v>
      </c>
      <c r="O198" s="85"/>
      <c r="P198" s="232">
        <f>O198*H198</f>
        <v>0</v>
      </c>
      <c r="Q198" s="232">
        <v>1.9967999999999999</v>
      </c>
      <c r="R198" s="232">
        <f>Q198*H198</f>
        <v>42.172415999999998</v>
      </c>
      <c r="S198" s="232">
        <v>0</v>
      </c>
      <c r="T198" s="233">
        <f>S198*H198</f>
        <v>0</v>
      </c>
      <c r="AR198" s="234" t="s">
        <v>131</v>
      </c>
      <c r="AT198" s="234" t="s">
        <v>126</v>
      </c>
      <c r="AU198" s="234" t="s">
        <v>88</v>
      </c>
      <c r="AY198" s="16" t="s">
        <v>124</v>
      </c>
      <c r="BE198" s="235">
        <f>IF(N198="základní",J198,0)</f>
        <v>0</v>
      </c>
      <c r="BF198" s="235">
        <f>IF(N198="snížená",J198,0)</f>
        <v>0</v>
      </c>
      <c r="BG198" s="235">
        <f>IF(N198="zákl. přenesená",J198,0)</f>
        <v>0</v>
      </c>
      <c r="BH198" s="235">
        <f>IF(N198="sníž. přenesená",J198,0)</f>
        <v>0</v>
      </c>
      <c r="BI198" s="235">
        <f>IF(N198="nulová",J198,0)</f>
        <v>0</v>
      </c>
      <c r="BJ198" s="16" t="s">
        <v>86</v>
      </c>
      <c r="BK198" s="235">
        <f>ROUND(I198*H198,2)</f>
        <v>0</v>
      </c>
      <c r="BL198" s="16" t="s">
        <v>131</v>
      </c>
      <c r="BM198" s="234" t="s">
        <v>505</v>
      </c>
    </row>
    <row r="199" s="13" customFormat="1">
      <c r="B199" s="264"/>
      <c r="C199" s="265"/>
      <c r="D199" s="236" t="s">
        <v>135</v>
      </c>
      <c r="E199" s="266" t="s">
        <v>1</v>
      </c>
      <c r="F199" s="267" t="s">
        <v>506</v>
      </c>
      <c r="G199" s="265"/>
      <c r="H199" s="266" t="s">
        <v>1</v>
      </c>
      <c r="I199" s="268"/>
      <c r="J199" s="265"/>
      <c r="K199" s="265"/>
      <c r="L199" s="269"/>
      <c r="M199" s="270"/>
      <c r="N199" s="271"/>
      <c r="O199" s="271"/>
      <c r="P199" s="271"/>
      <c r="Q199" s="271"/>
      <c r="R199" s="271"/>
      <c r="S199" s="271"/>
      <c r="T199" s="272"/>
      <c r="AT199" s="273" t="s">
        <v>135</v>
      </c>
      <c r="AU199" s="273" t="s">
        <v>88</v>
      </c>
      <c r="AV199" s="13" t="s">
        <v>86</v>
      </c>
      <c r="AW199" s="13" t="s">
        <v>34</v>
      </c>
      <c r="AX199" s="13" t="s">
        <v>78</v>
      </c>
      <c r="AY199" s="273" t="s">
        <v>124</v>
      </c>
    </row>
    <row r="200" s="12" customFormat="1">
      <c r="B200" s="239"/>
      <c r="C200" s="240"/>
      <c r="D200" s="236" t="s">
        <v>135</v>
      </c>
      <c r="E200" s="241" t="s">
        <v>1</v>
      </c>
      <c r="F200" s="242" t="s">
        <v>507</v>
      </c>
      <c r="G200" s="240"/>
      <c r="H200" s="243">
        <v>16.120000000000001</v>
      </c>
      <c r="I200" s="244"/>
      <c r="J200" s="240"/>
      <c r="K200" s="240"/>
      <c r="L200" s="245"/>
      <c r="M200" s="246"/>
      <c r="N200" s="247"/>
      <c r="O200" s="247"/>
      <c r="P200" s="247"/>
      <c r="Q200" s="247"/>
      <c r="R200" s="247"/>
      <c r="S200" s="247"/>
      <c r="T200" s="248"/>
      <c r="AT200" s="249" t="s">
        <v>135</v>
      </c>
      <c r="AU200" s="249" t="s">
        <v>88</v>
      </c>
      <c r="AV200" s="12" t="s">
        <v>88</v>
      </c>
      <c r="AW200" s="12" t="s">
        <v>34</v>
      </c>
      <c r="AX200" s="12" t="s">
        <v>78</v>
      </c>
      <c r="AY200" s="249" t="s">
        <v>124</v>
      </c>
    </row>
    <row r="201" s="13" customFormat="1">
      <c r="B201" s="264"/>
      <c r="C201" s="265"/>
      <c r="D201" s="236" t="s">
        <v>135</v>
      </c>
      <c r="E201" s="266" t="s">
        <v>1</v>
      </c>
      <c r="F201" s="267" t="s">
        <v>508</v>
      </c>
      <c r="G201" s="265"/>
      <c r="H201" s="266" t="s">
        <v>1</v>
      </c>
      <c r="I201" s="268"/>
      <c r="J201" s="265"/>
      <c r="K201" s="265"/>
      <c r="L201" s="269"/>
      <c r="M201" s="270"/>
      <c r="N201" s="271"/>
      <c r="O201" s="271"/>
      <c r="P201" s="271"/>
      <c r="Q201" s="271"/>
      <c r="R201" s="271"/>
      <c r="S201" s="271"/>
      <c r="T201" s="272"/>
      <c r="AT201" s="273" t="s">
        <v>135</v>
      </c>
      <c r="AU201" s="273" t="s">
        <v>88</v>
      </c>
      <c r="AV201" s="13" t="s">
        <v>86</v>
      </c>
      <c r="AW201" s="13" t="s">
        <v>34</v>
      </c>
      <c r="AX201" s="13" t="s">
        <v>78</v>
      </c>
      <c r="AY201" s="273" t="s">
        <v>124</v>
      </c>
    </row>
    <row r="202" s="12" customFormat="1">
      <c r="B202" s="239"/>
      <c r="C202" s="240"/>
      <c r="D202" s="236" t="s">
        <v>135</v>
      </c>
      <c r="E202" s="241" t="s">
        <v>1</v>
      </c>
      <c r="F202" s="242" t="s">
        <v>456</v>
      </c>
      <c r="G202" s="240"/>
      <c r="H202" s="243">
        <v>5</v>
      </c>
      <c r="I202" s="244"/>
      <c r="J202" s="240"/>
      <c r="K202" s="240"/>
      <c r="L202" s="245"/>
      <c r="M202" s="246"/>
      <c r="N202" s="247"/>
      <c r="O202" s="247"/>
      <c r="P202" s="247"/>
      <c r="Q202" s="247"/>
      <c r="R202" s="247"/>
      <c r="S202" s="247"/>
      <c r="T202" s="248"/>
      <c r="AT202" s="249" t="s">
        <v>135</v>
      </c>
      <c r="AU202" s="249" t="s">
        <v>88</v>
      </c>
      <c r="AV202" s="12" t="s">
        <v>88</v>
      </c>
      <c r="AW202" s="12" t="s">
        <v>34</v>
      </c>
      <c r="AX202" s="12" t="s">
        <v>78</v>
      </c>
      <c r="AY202" s="249" t="s">
        <v>124</v>
      </c>
    </row>
    <row r="203" s="14" customFormat="1">
      <c r="B203" s="274"/>
      <c r="C203" s="275"/>
      <c r="D203" s="236" t="s">
        <v>135</v>
      </c>
      <c r="E203" s="276" t="s">
        <v>1</v>
      </c>
      <c r="F203" s="277" t="s">
        <v>457</v>
      </c>
      <c r="G203" s="275"/>
      <c r="H203" s="278">
        <v>21.120000000000001</v>
      </c>
      <c r="I203" s="279"/>
      <c r="J203" s="275"/>
      <c r="K203" s="275"/>
      <c r="L203" s="280"/>
      <c r="M203" s="281"/>
      <c r="N203" s="282"/>
      <c r="O203" s="282"/>
      <c r="P203" s="282"/>
      <c r="Q203" s="282"/>
      <c r="R203" s="282"/>
      <c r="S203" s="282"/>
      <c r="T203" s="283"/>
      <c r="AT203" s="284" t="s">
        <v>135</v>
      </c>
      <c r="AU203" s="284" t="s">
        <v>88</v>
      </c>
      <c r="AV203" s="14" t="s">
        <v>131</v>
      </c>
      <c r="AW203" s="14" t="s">
        <v>34</v>
      </c>
      <c r="AX203" s="14" t="s">
        <v>86</v>
      </c>
      <c r="AY203" s="284" t="s">
        <v>124</v>
      </c>
    </row>
    <row r="204" s="11" customFormat="1" ht="22.8" customHeight="1">
      <c r="B204" s="207"/>
      <c r="C204" s="208"/>
      <c r="D204" s="209" t="s">
        <v>77</v>
      </c>
      <c r="E204" s="221" t="s">
        <v>180</v>
      </c>
      <c r="F204" s="221" t="s">
        <v>398</v>
      </c>
      <c r="G204" s="208"/>
      <c r="H204" s="208"/>
      <c r="I204" s="211"/>
      <c r="J204" s="222">
        <f>BK204</f>
        <v>0</v>
      </c>
      <c r="K204" s="208"/>
      <c r="L204" s="213"/>
      <c r="M204" s="214"/>
      <c r="N204" s="215"/>
      <c r="O204" s="215"/>
      <c r="P204" s="216">
        <f>P205+SUM(P206:P209)</f>
        <v>0</v>
      </c>
      <c r="Q204" s="215"/>
      <c r="R204" s="216">
        <f>R205+SUM(R206:R209)</f>
        <v>0</v>
      </c>
      <c r="S204" s="215"/>
      <c r="T204" s="217">
        <f>T205+SUM(T206:T209)</f>
        <v>7.4303999999999997</v>
      </c>
      <c r="AR204" s="218" t="s">
        <v>86</v>
      </c>
      <c r="AT204" s="219" t="s">
        <v>77</v>
      </c>
      <c r="AU204" s="219" t="s">
        <v>86</v>
      </c>
      <c r="AY204" s="218" t="s">
        <v>124</v>
      </c>
      <c r="BK204" s="220">
        <f>BK205+SUM(BK206:BK209)</f>
        <v>0</v>
      </c>
    </row>
    <row r="205" s="1" customFormat="1" ht="16.5" customHeight="1">
      <c r="B205" s="37"/>
      <c r="C205" s="223" t="s">
        <v>251</v>
      </c>
      <c r="D205" s="223" t="s">
        <v>126</v>
      </c>
      <c r="E205" s="224" t="s">
        <v>509</v>
      </c>
      <c r="F205" s="225" t="s">
        <v>510</v>
      </c>
      <c r="G205" s="226" t="s">
        <v>177</v>
      </c>
      <c r="H205" s="227">
        <v>3.0960000000000001</v>
      </c>
      <c r="I205" s="228"/>
      <c r="J205" s="229">
        <f>ROUND(I205*H205,2)</f>
        <v>0</v>
      </c>
      <c r="K205" s="225" t="s">
        <v>148</v>
      </c>
      <c r="L205" s="42"/>
      <c r="M205" s="230" t="s">
        <v>1</v>
      </c>
      <c r="N205" s="231" t="s">
        <v>43</v>
      </c>
      <c r="O205" s="85"/>
      <c r="P205" s="232">
        <f>O205*H205</f>
        <v>0</v>
      </c>
      <c r="Q205" s="232">
        <v>0</v>
      </c>
      <c r="R205" s="232">
        <f>Q205*H205</f>
        <v>0</v>
      </c>
      <c r="S205" s="232">
        <v>2.3999999999999999</v>
      </c>
      <c r="T205" s="233">
        <f>S205*H205</f>
        <v>7.4303999999999997</v>
      </c>
      <c r="AR205" s="234" t="s">
        <v>131</v>
      </c>
      <c r="AT205" s="234" t="s">
        <v>126</v>
      </c>
      <c r="AU205" s="234" t="s">
        <v>88</v>
      </c>
      <c r="AY205" s="16" t="s">
        <v>124</v>
      </c>
      <c r="BE205" s="235">
        <f>IF(N205="základní",J205,0)</f>
        <v>0</v>
      </c>
      <c r="BF205" s="235">
        <f>IF(N205="snížená",J205,0)</f>
        <v>0</v>
      </c>
      <c r="BG205" s="235">
        <f>IF(N205="zákl. přenesená",J205,0)</f>
        <v>0</v>
      </c>
      <c r="BH205" s="235">
        <f>IF(N205="sníž. přenesená",J205,0)</f>
        <v>0</v>
      </c>
      <c r="BI205" s="235">
        <f>IF(N205="nulová",J205,0)</f>
        <v>0</v>
      </c>
      <c r="BJ205" s="16" t="s">
        <v>86</v>
      </c>
      <c r="BK205" s="235">
        <f>ROUND(I205*H205,2)</f>
        <v>0</v>
      </c>
      <c r="BL205" s="16" t="s">
        <v>131</v>
      </c>
      <c r="BM205" s="234" t="s">
        <v>511</v>
      </c>
    </row>
    <row r="206" s="1" customFormat="1">
      <c r="B206" s="37"/>
      <c r="C206" s="38"/>
      <c r="D206" s="236" t="s">
        <v>133</v>
      </c>
      <c r="E206" s="38"/>
      <c r="F206" s="237" t="s">
        <v>512</v>
      </c>
      <c r="G206" s="38"/>
      <c r="H206" s="38"/>
      <c r="I206" s="138"/>
      <c r="J206" s="38"/>
      <c r="K206" s="38"/>
      <c r="L206" s="42"/>
      <c r="M206" s="238"/>
      <c r="N206" s="85"/>
      <c r="O206" s="85"/>
      <c r="P206" s="85"/>
      <c r="Q206" s="85"/>
      <c r="R206" s="85"/>
      <c r="S206" s="85"/>
      <c r="T206" s="86"/>
      <c r="AT206" s="16" t="s">
        <v>133</v>
      </c>
      <c r="AU206" s="16" t="s">
        <v>88</v>
      </c>
    </row>
    <row r="207" s="1" customFormat="1">
      <c r="B207" s="37"/>
      <c r="C207" s="38"/>
      <c r="D207" s="236" t="s">
        <v>142</v>
      </c>
      <c r="E207" s="38"/>
      <c r="F207" s="250" t="s">
        <v>513</v>
      </c>
      <c r="G207" s="38"/>
      <c r="H207" s="38"/>
      <c r="I207" s="138"/>
      <c r="J207" s="38"/>
      <c r="K207" s="38"/>
      <c r="L207" s="42"/>
      <c r="M207" s="238"/>
      <c r="N207" s="85"/>
      <c r="O207" s="85"/>
      <c r="P207" s="85"/>
      <c r="Q207" s="85"/>
      <c r="R207" s="85"/>
      <c r="S207" s="85"/>
      <c r="T207" s="86"/>
      <c r="AT207" s="16" t="s">
        <v>142</v>
      </c>
      <c r="AU207" s="16" t="s">
        <v>88</v>
      </c>
    </row>
    <row r="208" s="12" customFormat="1">
      <c r="B208" s="239"/>
      <c r="C208" s="240"/>
      <c r="D208" s="236" t="s">
        <v>135</v>
      </c>
      <c r="E208" s="241" t="s">
        <v>1</v>
      </c>
      <c r="F208" s="242" t="s">
        <v>514</v>
      </c>
      <c r="G208" s="240"/>
      <c r="H208" s="243">
        <v>3.0960000000000001</v>
      </c>
      <c r="I208" s="244"/>
      <c r="J208" s="240"/>
      <c r="K208" s="240"/>
      <c r="L208" s="245"/>
      <c r="M208" s="246"/>
      <c r="N208" s="247"/>
      <c r="O208" s="247"/>
      <c r="P208" s="247"/>
      <c r="Q208" s="247"/>
      <c r="R208" s="247"/>
      <c r="S208" s="247"/>
      <c r="T208" s="248"/>
      <c r="AT208" s="249" t="s">
        <v>135</v>
      </c>
      <c r="AU208" s="249" t="s">
        <v>88</v>
      </c>
      <c r="AV208" s="12" t="s">
        <v>88</v>
      </c>
      <c r="AW208" s="12" t="s">
        <v>34</v>
      </c>
      <c r="AX208" s="12" t="s">
        <v>86</v>
      </c>
      <c r="AY208" s="249" t="s">
        <v>124</v>
      </c>
    </row>
    <row r="209" s="11" customFormat="1" ht="20.88" customHeight="1">
      <c r="B209" s="207"/>
      <c r="C209" s="208"/>
      <c r="D209" s="209" t="s">
        <v>77</v>
      </c>
      <c r="E209" s="221" t="s">
        <v>515</v>
      </c>
      <c r="F209" s="221" t="s">
        <v>516</v>
      </c>
      <c r="G209" s="208"/>
      <c r="H209" s="208"/>
      <c r="I209" s="211"/>
      <c r="J209" s="222">
        <f>BK209</f>
        <v>0</v>
      </c>
      <c r="K209" s="208"/>
      <c r="L209" s="213"/>
      <c r="M209" s="214"/>
      <c r="N209" s="215"/>
      <c r="O209" s="215"/>
      <c r="P209" s="216">
        <f>SUM(P210:P215)</f>
        <v>0</v>
      </c>
      <c r="Q209" s="215"/>
      <c r="R209" s="216">
        <f>SUM(R210:R215)</f>
        <v>0</v>
      </c>
      <c r="S209" s="215"/>
      <c r="T209" s="217">
        <f>SUM(T210:T215)</f>
        <v>0</v>
      </c>
      <c r="AR209" s="218" t="s">
        <v>86</v>
      </c>
      <c r="AT209" s="219" t="s">
        <v>77</v>
      </c>
      <c r="AU209" s="219" t="s">
        <v>88</v>
      </c>
      <c r="AY209" s="218" t="s">
        <v>124</v>
      </c>
      <c r="BK209" s="220">
        <f>SUM(BK210:BK215)</f>
        <v>0</v>
      </c>
    </row>
    <row r="210" s="1" customFormat="1" ht="36" customHeight="1">
      <c r="B210" s="37"/>
      <c r="C210" s="223" t="s">
        <v>7</v>
      </c>
      <c r="D210" s="223" t="s">
        <v>126</v>
      </c>
      <c r="E210" s="224" t="s">
        <v>517</v>
      </c>
      <c r="F210" s="225" t="s">
        <v>518</v>
      </c>
      <c r="G210" s="226" t="s">
        <v>519</v>
      </c>
      <c r="H210" s="227">
        <v>2</v>
      </c>
      <c r="I210" s="228"/>
      <c r="J210" s="229">
        <f>ROUND(I210*H210,2)</f>
        <v>0</v>
      </c>
      <c r="K210" s="225" t="s">
        <v>1</v>
      </c>
      <c r="L210" s="42"/>
      <c r="M210" s="230" t="s">
        <v>1</v>
      </c>
      <c r="N210" s="231" t="s">
        <v>43</v>
      </c>
      <c r="O210" s="85"/>
      <c r="P210" s="232">
        <f>O210*H210</f>
        <v>0</v>
      </c>
      <c r="Q210" s="232">
        <v>0</v>
      </c>
      <c r="R210" s="232">
        <f>Q210*H210</f>
        <v>0</v>
      </c>
      <c r="S210" s="232">
        <v>0</v>
      </c>
      <c r="T210" s="233">
        <f>S210*H210</f>
        <v>0</v>
      </c>
      <c r="AR210" s="234" t="s">
        <v>131</v>
      </c>
      <c r="AT210" s="234" t="s">
        <v>126</v>
      </c>
      <c r="AU210" s="234" t="s">
        <v>145</v>
      </c>
      <c r="AY210" s="16" t="s">
        <v>124</v>
      </c>
      <c r="BE210" s="235">
        <f>IF(N210="základní",J210,0)</f>
        <v>0</v>
      </c>
      <c r="BF210" s="235">
        <f>IF(N210="snížená",J210,0)</f>
        <v>0</v>
      </c>
      <c r="BG210" s="235">
        <f>IF(N210="zákl. přenesená",J210,0)</f>
        <v>0</v>
      </c>
      <c r="BH210" s="235">
        <f>IF(N210="sníž. přenesená",J210,0)</f>
        <v>0</v>
      </c>
      <c r="BI210" s="235">
        <f>IF(N210="nulová",J210,0)</f>
        <v>0</v>
      </c>
      <c r="BJ210" s="16" t="s">
        <v>86</v>
      </c>
      <c r="BK210" s="235">
        <f>ROUND(I210*H210,2)</f>
        <v>0</v>
      </c>
      <c r="BL210" s="16" t="s">
        <v>131</v>
      </c>
      <c r="BM210" s="234" t="s">
        <v>520</v>
      </c>
    </row>
    <row r="211" s="1" customFormat="1">
      <c r="B211" s="37"/>
      <c r="C211" s="38"/>
      <c r="D211" s="236" t="s">
        <v>133</v>
      </c>
      <c r="E211" s="38"/>
      <c r="F211" s="237" t="s">
        <v>518</v>
      </c>
      <c r="G211" s="38"/>
      <c r="H211" s="38"/>
      <c r="I211" s="138"/>
      <c r="J211" s="38"/>
      <c r="K211" s="38"/>
      <c r="L211" s="42"/>
      <c r="M211" s="238"/>
      <c r="N211" s="85"/>
      <c r="O211" s="85"/>
      <c r="P211" s="85"/>
      <c r="Q211" s="85"/>
      <c r="R211" s="85"/>
      <c r="S211" s="85"/>
      <c r="T211" s="86"/>
      <c r="AT211" s="16" t="s">
        <v>133</v>
      </c>
      <c r="AU211" s="16" t="s">
        <v>145</v>
      </c>
    </row>
    <row r="212" s="12" customFormat="1">
      <c r="B212" s="239"/>
      <c r="C212" s="240"/>
      <c r="D212" s="236" t="s">
        <v>135</v>
      </c>
      <c r="E212" s="241" t="s">
        <v>1</v>
      </c>
      <c r="F212" s="242" t="s">
        <v>521</v>
      </c>
      <c r="G212" s="240"/>
      <c r="H212" s="243">
        <v>2</v>
      </c>
      <c r="I212" s="244"/>
      <c r="J212" s="240"/>
      <c r="K212" s="240"/>
      <c r="L212" s="245"/>
      <c r="M212" s="246"/>
      <c r="N212" s="247"/>
      <c r="O212" s="247"/>
      <c r="P212" s="247"/>
      <c r="Q212" s="247"/>
      <c r="R212" s="247"/>
      <c r="S212" s="247"/>
      <c r="T212" s="248"/>
      <c r="AT212" s="249" t="s">
        <v>135</v>
      </c>
      <c r="AU212" s="249" t="s">
        <v>145</v>
      </c>
      <c r="AV212" s="12" t="s">
        <v>88</v>
      </c>
      <c r="AW212" s="12" t="s">
        <v>34</v>
      </c>
      <c r="AX212" s="12" t="s">
        <v>86</v>
      </c>
      <c r="AY212" s="249" t="s">
        <v>124</v>
      </c>
    </row>
    <row r="213" s="1" customFormat="1" ht="16.5" customHeight="1">
      <c r="B213" s="37"/>
      <c r="C213" s="251" t="s">
        <v>273</v>
      </c>
      <c r="D213" s="251" t="s">
        <v>236</v>
      </c>
      <c r="E213" s="252" t="s">
        <v>522</v>
      </c>
      <c r="F213" s="253" t="s">
        <v>523</v>
      </c>
      <c r="G213" s="254" t="s">
        <v>524</v>
      </c>
      <c r="H213" s="255">
        <v>5</v>
      </c>
      <c r="I213" s="256"/>
      <c r="J213" s="257">
        <f>ROUND(I213*H213,2)</f>
        <v>0</v>
      </c>
      <c r="K213" s="253" t="s">
        <v>1</v>
      </c>
      <c r="L213" s="258"/>
      <c r="M213" s="259" t="s">
        <v>1</v>
      </c>
      <c r="N213" s="260" t="s">
        <v>43</v>
      </c>
      <c r="O213" s="85"/>
      <c r="P213" s="232">
        <f>O213*H213</f>
        <v>0</v>
      </c>
      <c r="Q213" s="232">
        <v>0</v>
      </c>
      <c r="R213" s="232">
        <f>Q213*H213</f>
        <v>0</v>
      </c>
      <c r="S213" s="232">
        <v>0</v>
      </c>
      <c r="T213" s="233">
        <f>S213*H213</f>
        <v>0</v>
      </c>
      <c r="AR213" s="234" t="s">
        <v>174</v>
      </c>
      <c r="AT213" s="234" t="s">
        <v>236</v>
      </c>
      <c r="AU213" s="234" t="s">
        <v>145</v>
      </c>
      <c r="AY213" s="16" t="s">
        <v>124</v>
      </c>
      <c r="BE213" s="235">
        <f>IF(N213="základní",J213,0)</f>
        <v>0</v>
      </c>
      <c r="BF213" s="235">
        <f>IF(N213="snížená",J213,0)</f>
        <v>0</v>
      </c>
      <c r="BG213" s="235">
        <f>IF(N213="zákl. přenesená",J213,0)</f>
        <v>0</v>
      </c>
      <c r="BH213" s="235">
        <f>IF(N213="sníž. přenesená",J213,0)</f>
        <v>0</v>
      </c>
      <c r="BI213" s="235">
        <f>IF(N213="nulová",J213,0)</f>
        <v>0</v>
      </c>
      <c r="BJ213" s="16" t="s">
        <v>86</v>
      </c>
      <c r="BK213" s="235">
        <f>ROUND(I213*H213,2)</f>
        <v>0</v>
      </c>
      <c r="BL213" s="16" t="s">
        <v>131</v>
      </c>
      <c r="BM213" s="234" t="s">
        <v>525</v>
      </c>
    </row>
    <row r="214" s="1" customFormat="1">
      <c r="B214" s="37"/>
      <c r="C214" s="38"/>
      <c r="D214" s="236" t="s">
        <v>133</v>
      </c>
      <c r="E214" s="38"/>
      <c r="F214" s="237" t="s">
        <v>523</v>
      </c>
      <c r="G214" s="38"/>
      <c r="H214" s="38"/>
      <c r="I214" s="138"/>
      <c r="J214" s="38"/>
      <c r="K214" s="38"/>
      <c r="L214" s="42"/>
      <c r="M214" s="238"/>
      <c r="N214" s="85"/>
      <c r="O214" s="85"/>
      <c r="P214" s="85"/>
      <c r="Q214" s="85"/>
      <c r="R214" s="85"/>
      <c r="S214" s="85"/>
      <c r="T214" s="86"/>
      <c r="AT214" s="16" t="s">
        <v>133</v>
      </c>
      <c r="AU214" s="16" t="s">
        <v>145</v>
      </c>
    </row>
    <row r="215" s="1" customFormat="1">
      <c r="B215" s="37"/>
      <c r="C215" s="38"/>
      <c r="D215" s="236" t="s">
        <v>142</v>
      </c>
      <c r="E215" s="38"/>
      <c r="F215" s="250" t="s">
        <v>526</v>
      </c>
      <c r="G215" s="38"/>
      <c r="H215" s="38"/>
      <c r="I215" s="138"/>
      <c r="J215" s="38"/>
      <c r="K215" s="38"/>
      <c r="L215" s="42"/>
      <c r="M215" s="238"/>
      <c r="N215" s="85"/>
      <c r="O215" s="85"/>
      <c r="P215" s="85"/>
      <c r="Q215" s="85"/>
      <c r="R215" s="85"/>
      <c r="S215" s="85"/>
      <c r="T215" s="86"/>
      <c r="AT215" s="16" t="s">
        <v>142</v>
      </c>
      <c r="AU215" s="16" t="s">
        <v>145</v>
      </c>
    </row>
    <row r="216" s="11" customFormat="1" ht="22.8" customHeight="1">
      <c r="B216" s="207"/>
      <c r="C216" s="208"/>
      <c r="D216" s="209" t="s">
        <v>77</v>
      </c>
      <c r="E216" s="221" t="s">
        <v>411</v>
      </c>
      <c r="F216" s="221" t="s">
        <v>412</v>
      </c>
      <c r="G216" s="208"/>
      <c r="H216" s="208"/>
      <c r="I216" s="211"/>
      <c r="J216" s="222">
        <f>BK216</f>
        <v>0</v>
      </c>
      <c r="K216" s="208"/>
      <c r="L216" s="213"/>
      <c r="M216" s="214"/>
      <c r="N216" s="215"/>
      <c r="O216" s="215"/>
      <c r="P216" s="216">
        <f>SUM(P217:P224)</f>
        <v>0</v>
      </c>
      <c r="Q216" s="215"/>
      <c r="R216" s="216">
        <f>SUM(R217:R224)</f>
        <v>0</v>
      </c>
      <c r="S216" s="215"/>
      <c r="T216" s="217">
        <f>SUM(T217:T224)</f>
        <v>0</v>
      </c>
      <c r="AR216" s="218" t="s">
        <v>86</v>
      </c>
      <c r="AT216" s="219" t="s">
        <v>77</v>
      </c>
      <c r="AU216" s="219" t="s">
        <v>86</v>
      </c>
      <c r="AY216" s="218" t="s">
        <v>124</v>
      </c>
      <c r="BK216" s="220">
        <f>SUM(BK217:BK224)</f>
        <v>0</v>
      </c>
    </row>
    <row r="217" s="1" customFormat="1" ht="24" customHeight="1">
      <c r="B217" s="37"/>
      <c r="C217" s="223" t="s">
        <v>278</v>
      </c>
      <c r="D217" s="223" t="s">
        <v>126</v>
      </c>
      <c r="E217" s="224" t="s">
        <v>413</v>
      </c>
      <c r="F217" s="225" t="s">
        <v>414</v>
      </c>
      <c r="G217" s="226" t="s">
        <v>219</v>
      </c>
      <c r="H217" s="227">
        <v>6.1920000000000002</v>
      </c>
      <c r="I217" s="228"/>
      <c r="J217" s="229">
        <f>ROUND(I217*H217,2)</f>
        <v>0</v>
      </c>
      <c r="K217" s="225" t="s">
        <v>148</v>
      </c>
      <c r="L217" s="42"/>
      <c r="M217" s="230" t="s">
        <v>1</v>
      </c>
      <c r="N217" s="231" t="s">
        <v>43</v>
      </c>
      <c r="O217" s="85"/>
      <c r="P217" s="232">
        <f>O217*H217</f>
        <v>0</v>
      </c>
      <c r="Q217" s="232">
        <v>0</v>
      </c>
      <c r="R217" s="232">
        <f>Q217*H217</f>
        <v>0</v>
      </c>
      <c r="S217" s="232">
        <v>0</v>
      </c>
      <c r="T217" s="233">
        <f>S217*H217</f>
        <v>0</v>
      </c>
      <c r="AR217" s="234" t="s">
        <v>131</v>
      </c>
      <c r="AT217" s="234" t="s">
        <v>126</v>
      </c>
      <c r="AU217" s="234" t="s">
        <v>88</v>
      </c>
      <c r="AY217" s="16" t="s">
        <v>124</v>
      </c>
      <c r="BE217" s="235">
        <f>IF(N217="základní",J217,0)</f>
        <v>0</v>
      </c>
      <c r="BF217" s="235">
        <f>IF(N217="snížená",J217,0)</f>
        <v>0</v>
      </c>
      <c r="BG217" s="235">
        <f>IF(N217="zákl. přenesená",J217,0)</f>
        <v>0</v>
      </c>
      <c r="BH217" s="235">
        <f>IF(N217="sníž. přenesená",J217,0)</f>
        <v>0</v>
      </c>
      <c r="BI217" s="235">
        <f>IF(N217="nulová",J217,0)</f>
        <v>0</v>
      </c>
      <c r="BJ217" s="16" t="s">
        <v>86</v>
      </c>
      <c r="BK217" s="235">
        <f>ROUND(I217*H217,2)</f>
        <v>0</v>
      </c>
      <c r="BL217" s="16" t="s">
        <v>131</v>
      </c>
      <c r="BM217" s="234" t="s">
        <v>527</v>
      </c>
    </row>
    <row r="218" s="1" customFormat="1">
      <c r="B218" s="37"/>
      <c r="C218" s="38"/>
      <c r="D218" s="236" t="s">
        <v>133</v>
      </c>
      <c r="E218" s="38"/>
      <c r="F218" s="237" t="s">
        <v>416</v>
      </c>
      <c r="G218" s="38"/>
      <c r="H218" s="38"/>
      <c r="I218" s="138"/>
      <c r="J218" s="38"/>
      <c r="K218" s="38"/>
      <c r="L218" s="42"/>
      <c r="M218" s="238"/>
      <c r="N218" s="85"/>
      <c r="O218" s="85"/>
      <c r="P218" s="85"/>
      <c r="Q218" s="85"/>
      <c r="R218" s="85"/>
      <c r="S218" s="85"/>
      <c r="T218" s="86"/>
      <c r="AT218" s="16" t="s">
        <v>133</v>
      </c>
      <c r="AU218" s="16" t="s">
        <v>88</v>
      </c>
    </row>
    <row r="219" s="1" customFormat="1" ht="24" customHeight="1">
      <c r="B219" s="37"/>
      <c r="C219" s="223" t="s">
        <v>282</v>
      </c>
      <c r="D219" s="223" t="s">
        <v>126</v>
      </c>
      <c r="E219" s="224" t="s">
        <v>417</v>
      </c>
      <c r="F219" s="225" t="s">
        <v>418</v>
      </c>
      <c r="G219" s="226" t="s">
        <v>219</v>
      </c>
      <c r="H219" s="227">
        <v>7.4299999999999997</v>
      </c>
      <c r="I219" s="228"/>
      <c r="J219" s="229">
        <f>ROUND(I219*H219,2)</f>
        <v>0</v>
      </c>
      <c r="K219" s="225" t="s">
        <v>148</v>
      </c>
      <c r="L219" s="42"/>
      <c r="M219" s="230" t="s">
        <v>1</v>
      </c>
      <c r="N219" s="231" t="s">
        <v>43</v>
      </c>
      <c r="O219" s="85"/>
      <c r="P219" s="232">
        <f>O219*H219</f>
        <v>0</v>
      </c>
      <c r="Q219" s="232">
        <v>0</v>
      </c>
      <c r="R219" s="232">
        <f>Q219*H219</f>
        <v>0</v>
      </c>
      <c r="S219" s="232">
        <v>0</v>
      </c>
      <c r="T219" s="233">
        <f>S219*H219</f>
        <v>0</v>
      </c>
      <c r="AR219" s="234" t="s">
        <v>131</v>
      </c>
      <c r="AT219" s="234" t="s">
        <v>126</v>
      </c>
      <c r="AU219" s="234" t="s">
        <v>88</v>
      </c>
      <c r="AY219" s="16" t="s">
        <v>124</v>
      </c>
      <c r="BE219" s="235">
        <f>IF(N219="základní",J219,0)</f>
        <v>0</v>
      </c>
      <c r="BF219" s="235">
        <f>IF(N219="snížená",J219,0)</f>
        <v>0</v>
      </c>
      <c r="BG219" s="235">
        <f>IF(N219="zákl. přenesená",J219,0)</f>
        <v>0</v>
      </c>
      <c r="BH219" s="235">
        <f>IF(N219="sníž. přenesená",J219,0)</f>
        <v>0</v>
      </c>
      <c r="BI219" s="235">
        <f>IF(N219="nulová",J219,0)</f>
        <v>0</v>
      </c>
      <c r="BJ219" s="16" t="s">
        <v>86</v>
      </c>
      <c r="BK219" s="235">
        <f>ROUND(I219*H219,2)</f>
        <v>0</v>
      </c>
      <c r="BL219" s="16" t="s">
        <v>131</v>
      </c>
      <c r="BM219" s="234" t="s">
        <v>528</v>
      </c>
    </row>
    <row r="220" s="1" customFormat="1">
      <c r="B220" s="37"/>
      <c r="C220" s="38"/>
      <c r="D220" s="236" t="s">
        <v>133</v>
      </c>
      <c r="E220" s="38"/>
      <c r="F220" s="237" t="s">
        <v>420</v>
      </c>
      <c r="G220" s="38"/>
      <c r="H220" s="38"/>
      <c r="I220" s="138"/>
      <c r="J220" s="38"/>
      <c r="K220" s="38"/>
      <c r="L220" s="42"/>
      <c r="M220" s="238"/>
      <c r="N220" s="85"/>
      <c r="O220" s="85"/>
      <c r="P220" s="85"/>
      <c r="Q220" s="85"/>
      <c r="R220" s="85"/>
      <c r="S220" s="85"/>
      <c r="T220" s="86"/>
      <c r="AT220" s="16" t="s">
        <v>133</v>
      </c>
      <c r="AU220" s="16" t="s">
        <v>88</v>
      </c>
    </row>
    <row r="221" s="1" customFormat="1" ht="24" customHeight="1">
      <c r="B221" s="37"/>
      <c r="C221" s="223" t="s">
        <v>286</v>
      </c>
      <c r="D221" s="223" t="s">
        <v>126</v>
      </c>
      <c r="E221" s="224" t="s">
        <v>421</v>
      </c>
      <c r="F221" s="225" t="s">
        <v>422</v>
      </c>
      <c r="G221" s="226" t="s">
        <v>219</v>
      </c>
      <c r="H221" s="227">
        <v>117.648</v>
      </c>
      <c r="I221" s="228"/>
      <c r="J221" s="229">
        <f>ROUND(I221*H221,2)</f>
        <v>0</v>
      </c>
      <c r="K221" s="225" t="s">
        <v>148</v>
      </c>
      <c r="L221" s="42"/>
      <c r="M221" s="230" t="s">
        <v>1</v>
      </c>
      <c r="N221" s="231" t="s">
        <v>43</v>
      </c>
      <c r="O221" s="85"/>
      <c r="P221" s="232">
        <f>O221*H221</f>
        <v>0</v>
      </c>
      <c r="Q221" s="232">
        <v>0</v>
      </c>
      <c r="R221" s="232">
        <f>Q221*H221</f>
        <v>0</v>
      </c>
      <c r="S221" s="232">
        <v>0</v>
      </c>
      <c r="T221" s="233">
        <f>S221*H221</f>
        <v>0</v>
      </c>
      <c r="AR221" s="234" t="s">
        <v>131</v>
      </c>
      <c r="AT221" s="234" t="s">
        <v>126</v>
      </c>
      <c r="AU221" s="234" t="s">
        <v>88</v>
      </c>
      <c r="AY221" s="16" t="s">
        <v>124</v>
      </c>
      <c r="BE221" s="235">
        <f>IF(N221="základní",J221,0)</f>
        <v>0</v>
      </c>
      <c r="BF221" s="235">
        <f>IF(N221="snížená",J221,0)</f>
        <v>0</v>
      </c>
      <c r="BG221" s="235">
        <f>IF(N221="zákl. přenesená",J221,0)</f>
        <v>0</v>
      </c>
      <c r="BH221" s="235">
        <f>IF(N221="sníž. přenesená",J221,0)</f>
        <v>0</v>
      </c>
      <c r="BI221" s="235">
        <f>IF(N221="nulová",J221,0)</f>
        <v>0</v>
      </c>
      <c r="BJ221" s="16" t="s">
        <v>86</v>
      </c>
      <c r="BK221" s="235">
        <f>ROUND(I221*H221,2)</f>
        <v>0</v>
      </c>
      <c r="BL221" s="16" t="s">
        <v>131</v>
      </c>
      <c r="BM221" s="234" t="s">
        <v>529</v>
      </c>
    </row>
    <row r="222" s="1" customFormat="1">
      <c r="B222" s="37"/>
      <c r="C222" s="38"/>
      <c r="D222" s="236" t="s">
        <v>133</v>
      </c>
      <c r="E222" s="38"/>
      <c r="F222" s="237" t="s">
        <v>424</v>
      </c>
      <c r="G222" s="38"/>
      <c r="H222" s="38"/>
      <c r="I222" s="138"/>
      <c r="J222" s="38"/>
      <c r="K222" s="38"/>
      <c r="L222" s="42"/>
      <c r="M222" s="238"/>
      <c r="N222" s="85"/>
      <c r="O222" s="85"/>
      <c r="P222" s="85"/>
      <c r="Q222" s="85"/>
      <c r="R222" s="85"/>
      <c r="S222" s="85"/>
      <c r="T222" s="86"/>
      <c r="AT222" s="16" t="s">
        <v>133</v>
      </c>
      <c r="AU222" s="16" t="s">
        <v>88</v>
      </c>
    </row>
    <row r="223" s="1" customFormat="1">
      <c r="B223" s="37"/>
      <c r="C223" s="38"/>
      <c r="D223" s="236" t="s">
        <v>142</v>
      </c>
      <c r="E223" s="38"/>
      <c r="F223" s="250" t="s">
        <v>210</v>
      </c>
      <c r="G223" s="38"/>
      <c r="H223" s="38"/>
      <c r="I223" s="138"/>
      <c r="J223" s="38"/>
      <c r="K223" s="38"/>
      <c r="L223" s="42"/>
      <c r="M223" s="238"/>
      <c r="N223" s="85"/>
      <c r="O223" s="85"/>
      <c r="P223" s="85"/>
      <c r="Q223" s="85"/>
      <c r="R223" s="85"/>
      <c r="S223" s="85"/>
      <c r="T223" s="86"/>
      <c r="AT223" s="16" t="s">
        <v>142</v>
      </c>
      <c r="AU223" s="16" t="s">
        <v>88</v>
      </c>
    </row>
    <row r="224" s="12" customFormat="1">
      <c r="B224" s="239"/>
      <c r="C224" s="240"/>
      <c r="D224" s="236" t="s">
        <v>135</v>
      </c>
      <c r="E224" s="241" t="s">
        <v>1</v>
      </c>
      <c r="F224" s="242" t="s">
        <v>530</v>
      </c>
      <c r="G224" s="240"/>
      <c r="H224" s="243">
        <v>117.648</v>
      </c>
      <c r="I224" s="244"/>
      <c r="J224" s="240"/>
      <c r="K224" s="240"/>
      <c r="L224" s="245"/>
      <c r="M224" s="246"/>
      <c r="N224" s="247"/>
      <c r="O224" s="247"/>
      <c r="P224" s="247"/>
      <c r="Q224" s="247"/>
      <c r="R224" s="247"/>
      <c r="S224" s="247"/>
      <c r="T224" s="248"/>
      <c r="AT224" s="249" t="s">
        <v>135</v>
      </c>
      <c r="AU224" s="249" t="s">
        <v>88</v>
      </c>
      <c r="AV224" s="12" t="s">
        <v>88</v>
      </c>
      <c r="AW224" s="12" t="s">
        <v>34</v>
      </c>
      <c r="AX224" s="12" t="s">
        <v>86</v>
      </c>
      <c r="AY224" s="249" t="s">
        <v>124</v>
      </c>
    </row>
    <row r="225" s="11" customFormat="1" ht="22.8" customHeight="1">
      <c r="B225" s="207"/>
      <c r="C225" s="208"/>
      <c r="D225" s="209" t="s">
        <v>77</v>
      </c>
      <c r="E225" s="221" t="s">
        <v>531</v>
      </c>
      <c r="F225" s="221" t="s">
        <v>532</v>
      </c>
      <c r="G225" s="208"/>
      <c r="H225" s="208"/>
      <c r="I225" s="211"/>
      <c r="J225" s="222">
        <f>BK225</f>
        <v>0</v>
      </c>
      <c r="K225" s="208"/>
      <c r="L225" s="213"/>
      <c r="M225" s="214"/>
      <c r="N225" s="215"/>
      <c r="O225" s="215"/>
      <c r="P225" s="216">
        <f>SUM(P226:P227)</f>
        <v>0</v>
      </c>
      <c r="Q225" s="215"/>
      <c r="R225" s="216">
        <f>SUM(R226:R227)</f>
        <v>0</v>
      </c>
      <c r="S225" s="215"/>
      <c r="T225" s="217">
        <f>SUM(T226:T227)</f>
        <v>0</v>
      </c>
      <c r="AR225" s="218" t="s">
        <v>86</v>
      </c>
      <c r="AT225" s="219" t="s">
        <v>77</v>
      </c>
      <c r="AU225" s="219" t="s">
        <v>86</v>
      </c>
      <c r="AY225" s="218" t="s">
        <v>124</v>
      </c>
      <c r="BK225" s="220">
        <f>SUM(BK226:BK227)</f>
        <v>0</v>
      </c>
    </row>
    <row r="226" s="1" customFormat="1" ht="16.5" customHeight="1">
      <c r="B226" s="37"/>
      <c r="C226" s="223" t="s">
        <v>290</v>
      </c>
      <c r="D226" s="223" t="s">
        <v>126</v>
      </c>
      <c r="E226" s="224" t="s">
        <v>533</v>
      </c>
      <c r="F226" s="225" t="s">
        <v>534</v>
      </c>
      <c r="G226" s="226" t="s">
        <v>219</v>
      </c>
      <c r="H226" s="227">
        <v>64.759</v>
      </c>
      <c r="I226" s="228"/>
      <c r="J226" s="229">
        <f>ROUND(I226*H226,2)</f>
        <v>0</v>
      </c>
      <c r="K226" s="225" t="s">
        <v>148</v>
      </c>
      <c r="L226" s="42"/>
      <c r="M226" s="230" t="s">
        <v>1</v>
      </c>
      <c r="N226" s="231" t="s">
        <v>43</v>
      </c>
      <c r="O226" s="85"/>
      <c r="P226" s="232">
        <f>O226*H226</f>
        <v>0</v>
      </c>
      <c r="Q226" s="232">
        <v>0</v>
      </c>
      <c r="R226" s="232">
        <f>Q226*H226</f>
        <v>0</v>
      </c>
      <c r="S226" s="232">
        <v>0</v>
      </c>
      <c r="T226" s="233">
        <f>S226*H226</f>
        <v>0</v>
      </c>
      <c r="AR226" s="234" t="s">
        <v>131</v>
      </c>
      <c r="AT226" s="234" t="s">
        <v>126</v>
      </c>
      <c r="AU226" s="234" t="s">
        <v>88</v>
      </c>
      <c r="AY226" s="16" t="s">
        <v>124</v>
      </c>
      <c r="BE226" s="235">
        <f>IF(N226="základní",J226,0)</f>
        <v>0</v>
      </c>
      <c r="BF226" s="235">
        <f>IF(N226="snížená",J226,0)</f>
        <v>0</v>
      </c>
      <c r="BG226" s="235">
        <f>IF(N226="zákl. přenesená",J226,0)</f>
        <v>0</v>
      </c>
      <c r="BH226" s="235">
        <f>IF(N226="sníž. přenesená",J226,0)</f>
        <v>0</v>
      </c>
      <c r="BI226" s="235">
        <f>IF(N226="nulová",J226,0)</f>
        <v>0</v>
      </c>
      <c r="BJ226" s="16" t="s">
        <v>86</v>
      </c>
      <c r="BK226" s="235">
        <f>ROUND(I226*H226,2)</f>
        <v>0</v>
      </c>
      <c r="BL226" s="16" t="s">
        <v>131</v>
      </c>
      <c r="BM226" s="234" t="s">
        <v>535</v>
      </c>
    </row>
    <row r="227" s="1" customFormat="1">
      <c r="B227" s="37"/>
      <c r="C227" s="38"/>
      <c r="D227" s="236" t="s">
        <v>133</v>
      </c>
      <c r="E227" s="38"/>
      <c r="F227" s="237" t="s">
        <v>536</v>
      </c>
      <c r="G227" s="38"/>
      <c r="H227" s="38"/>
      <c r="I227" s="138"/>
      <c r="J227" s="38"/>
      <c r="K227" s="38"/>
      <c r="L227" s="42"/>
      <c r="M227" s="238"/>
      <c r="N227" s="85"/>
      <c r="O227" s="85"/>
      <c r="P227" s="85"/>
      <c r="Q227" s="85"/>
      <c r="R227" s="85"/>
      <c r="S227" s="85"/>
      <c r="T227" s="86"/>
      <c r="AT227" s="16" t="s">
        <v>133</v>
      </c>
      <c r="AU227" s="16" t="s">
        <v>88</v>
      </c>
    </row>
    <row r="228" s="11" customFormat="1" ht="25.92" customHeight="1">
      <c r="B228" s="207"/>
      <c r="C228" s="208"/>
      <c r="D228" s="209" t="s">
        <v>77</v>
      </c>
      <c r="E228" s="210" t="s">
        <v>249</v>
      </c>
      <c r="F228" s="210" t="s">
        <v>250</v>
      </c>
      <c r="G228" s="208"/>
      <c r="H228" s="208"/>
      <c r="I228" s="211"/>
      <c r="J228" s="212">
        <f>BK228</f>
        <v>0</v>
      </c>
      <c r="K228" s="208"/>
      <c r="L228" s="213"/>
      <c r="M228" s="214"/>
      <c r="N228" s="215"/>
      <c r="O228" s="215"/>
      <c r="P228" s="216">
        <f>SUM(P229:P240)</f>
        <v>0</v>
      </c>
      <c r="Q228" s="215"/>
      <c r="R228" s="216">
        <f>SUM(R229:R240)</f>
        <v>0</v>
      </c>
      <c r="S228" s="215"/>
      <c r="T228" s="217">
        <f>SUM(T229:T240)</f>
        <v>0</v>
      </c>
      <c r="AR228" s="218" t="s">
        <v>131</v>
      </c>
      <c r="AT228" s="219" t="s">
        <v>77</v>
      </c>
      <c r="AU228" s="219" t="s">
        <v>78</v>
      </c>
      <c r="AY228" s="218" t="s">
        <v>124</v>
      </c>
      <c r="BK228" s="220">
        <f>SUM(BK229:BK240)</f>
        <v>0</v>
      </c>
    </row>
    <row r="229" s="1" customFormat="1" ht="16.5" customHeight="1">
      <c r="B229" s="37"/>
      <c r="C229" s="223" t="s">
        <v>294</v>
      </c>
      <c r="D229" s="223" t="s">
        <v>126</v>
      </c>
      <c r="E229" s="224" t="s">
        <v>252</v>
      </c>
      <c r="F229" s="225" t="s">
        <v>253</v>
      </c>
      <c r="G229" s="226" t="s">
        <v>254</v>
      </c>
      <c r="H229" s="227">
        <v>0.25</v>
      </c>
      <c r="I229" s="228"/>
      <c r="J229" s="229">
        <f>ROUND(I229*H229,2)</f>
        <v>0</v>
      </c>
      <c r="K229" s="225" t="s">
        <v>1</v>
      </c>
      <c r="L229" s="42"/>
      <c r="M229" s="230" t="s">
        <v>1</v>
      </c>
      <c r="N229" s="231" t="s">
        <v>43</v>
      </c>
      <c r="O229" s="85"/>
      <c r="P229" s="232">
        <f>O229*H229</f>
        <v>0</v>
      </c>
      <c r="Q229" s="232">
        <v>0</v>
      </c>
      <c r="R229" s="232">
        <f>Q229*H229</f>
        <v>0</v>
      </c>
      <c r="S229" s="232">
        <v>0</v>
      </c>
      <c r="T229" s="233">
        <f>S229*H229</f>
        <v>0</v>
      </c>
      <c r="AR229" s="234" t="s">
        <v>255</v>
      </c>
      <c r="AT229" s="234" t="s">
        <v>126</v>
      </c>
      <c r="AU229" s="234" t="s">
        <v>86</v>
      </c>
      <c r="AY229" s="16" t="s">
        <v>124</v>
      </c>
      <c r="BE229" s="235">
        <f>IF(N229="základní",J229,0)</f>
        <v>0</v>
      </c>
      <c r="BF229" s="235">
        <f>IF(N229="snížená",J229,0)</f>
        <v>0</v>
      </c>
      <c r="BG229" s="235">
        <f>IF(N229="zákl. přenesená",J229,0)</f>
        <v>0</v>
      </c>
      <c r="BH229" s="235">
        <f>IF(N229="sníž. přenesená",J229,0)</f>
        <v>0</v>
      </c>
      <c r="BI229" s="235">
        <f>IF(N229="nulová",J229,0)</f>
        <v>0</v>
      </c>
      <c r="BJ229" s="16" t="s">
        <v>86</v>
      </c>
      <c r="BK229" s="235">
        <f>ROUND(I229*H229,2)</f>
        <v>0</v>
      </c>
      <c r="BL229" s="16" t="s">
        <v>255</v>
      </c>
      <c r="BM229" s="234" t="s">
        <v>537</v>
      </c>
    </row>
    <row r="230" s="1" customFormat="1">
      <c r="B230" s="37"/>
      <c r="C230" s="38"/>
      <c r="D230" s="236" t="s">
        <v>133</v>
      </c>
      <c r="E230" s="38"/>
      <c r="F230" s="237" t="s">
        <v>253</v>
      </c>
      <c r="G230" s="38"/>
      <c r="H230" s="38"/>
      <c r="I230" s="138"/>
      <c r="J230" s="38"/>
      <c r="K230" s="38"/>
      <c r="L230" s="42"/>
      <c r="M230" s="238"/>
      <c r="N230" s="85"/>
      <c r="O230" s="85"/>
      <c r="P230" s="85"/>
      <c r="Q230" s="85"/>
      <c r="R230" s="85"/>
      <c r="S230" s="85"/>
      <c r="T230" s="86"/>
      <c r="AT230" s="16" t="s">
        <v>133</v>
      </c>
      <c r="AU230" s="16" t="s">
        <v>86</v>
      </c>
    </row>
    <row r="231" s="1" customFormat="1">
      <c r="B231" s="37"/>
      <c r="C231" s="38"/>
      <c r="D231" s="236" t="s">
        <v>142</v>
      </c>
      <c r="E231" s="38"/>
      <c r="F231" s="250" t="s">
        <v>257</v>
      </c>
      <c r="G231" s="38"/>
      <c r="H231" s="38"/>
      <c r="I231" s="138"/>
      <c r="J231" s="38"/>
      <c r="K231" s="38"/>
      <c r="L231" s="42"/>
      <c r="M231" s="238"/>
      <c r="N231" s="85"/>
      <c r="O231" s="85"/>
      <c r="P231" s="85"/>
      <c r="Q231" s="85"/>
      <c r="R231" s="85"/>
      <c r="S231" s="85"/>
      <c r="T231" s="86"/>
      <c r="AT231" s="16" t="s">
        <v>142</v>
      </c>
      <c r="AU231" s="16" t="s">
        <v>86</v>
      </c>
    </row>
    <row r="232" s="1" customFormat="1" ht="16.5" customHeight="1">
      <c r="B232" s="37"/>
      <c r="C232" s="223" t="s">
        <v>298</v>
      </c>
      <c r="D232" s="223" t="s">
        <v>126</v>
      </c>
      <c r="E232" s="224" t="s">
        <v>270</v>
      </c>
      <c r="F232" s="225" t="s">
        <v>271</v>
      </c>
      <c r="G232" s="226" t="s">
        <v>254</v>
      </c>
      <c r="H232" s="227">
        <v>0.25</v>
      </c>
      <c r="I232" s="228"/>
      <c r="J232" s="229">
        <f>ROUND(I232*H232,2)</f>
        <v>0</v>
      </c>
      <c r="K232" s="225" t="s">
        <v>1</v>
      </c>
      <c r="L232" s="42"/>
      <c r="M232" s="230" t="s">
        <v>1</v>
      </c>
      <c r="N232" s="231" t="s">
        <v>43</v>
      </c>
      <c r="O232" s="85"/>
      <c r="P232" s="232">
        <f>O232*H232</f>
        <v>0</v>
      </c>
      <c r="Q232" s="232">
        <v>0</v>
      </c>
      <c r="R232" s="232">
        <f>Q232*H232</f>
        <v>0</v>
      </c>
      <c r="S232" s="232">
        <v>0</v>
      </c>
      <c r="T232" s="233">
        <f>S232*H232</f>
        <v>0</v>
      </c>
      <c r="AR232" s="234" t="s">
        <v>255</v>
      </c>
      <c r="AT232" s="234" t="s">
        <v>126</v>
      </c>
      <c r="AU232" s="234" t="s">
        <v>86</v>
      </c>
      <c r="AY232" s="16" t="s">
        <v>124</v>
      </c>
      <c r="BE232" s="235">
        <f>IF(N232="základní",J232,0)</f>
        <v>0</v>
      </c>
      <c r="BF232" s="235">
        <f>IF(N232="snížená",J232,0)</f>
        <v>0</v>
      </c>
      <c r="BG232" s="235">
        <f>IF(N232="zákl. přenesená",J232,0)</f>
        <v>0</v>
      </c>
      <c r="BH232" s="235">
        <f>IF(N232="sníž. přenesená",J232,0)</f>
        <v>0</v>
      </c>
      <c r="BI232" s="235">
        <f>IF(N232="nulová",J232,0)</f>
        <v>0</v>
      </c>
      <c r="BJ232" s="16" t="s">
        <v>86</v>
      </c>
      <c r="BK232" s="235">
        <f>ROUND(I232*H232,2)</f>
        <v>0</v>
      </c>
      <c r="BL232" s="16" t="s">
        <v>255</v>
      </c>
      <c r="BM232" s="234" t="s">
        <v>538</v>
      </c>
    </row>
    <row r="233" s="1" customFormat="1">
      <c r="B233" s="37"/>
      <c r="C233" s="38"/>
      <c r="D233" s="236" t="s">
        <v>133</v>
      </c>
      <c r="E233" s="38"/>
      <c r="F233" s="237" t="s">
        <v>271</v>
      </c>
      <c r="G233" s="38"/>
      <c r="H233" s="38"/>
      <c r="I233" s="138"/>
      <c r="J233" s="38"/>
      <c r="K233" s="38"/>
      <c r="L233" s="42"/>
      <c r="M233" s="238"/>
      <c r="N233" s="85"/>
      <c r="O233" s="85"/>
      <c r="P233" s="85"/>
      <c r="Q233" s="85"/>
      <c r="R233" s="85"/>
      <c r="S233" s="85"/>
      <c r="T233" s="86"/>
      <c r="AT233" s="16" t="s">
        <v>133</v>
      </c>
      <c r="AU233" s="16" t="s">
        <v>86</v>
      </c>
    </row>
    <row r="234" s="1" customFormat="1" ht="16.5" customHeight="1">
      <c r="B234" s="37"/>
      <c r="C234" s="223" t="s">
        <v>303</v>
      </c>
      <c r="D234" s="223" t="s">
        <v>126</v>
      </c>
      <c r="E234" s="224" t="s">
        <v>274</v>
      </c>
      <c r="F234" s="225" t="s">
        <v>275</v>
      </c>
      <c r="G234" s="226" t="s">
        <v>254</v>
      </c>
      <c r="H234" s="227">
        <v>0.25</v>
      </c>
      <c r="I234" s="228"/>
      <c r="J234" s="229">
        <f>ROUND(I234*H234,2)</f>
        <v>0</v>
      </c>
      <c r="K234" s="225" t="s">
        <v>1</v>
      </c>
      <c r="L234" s="42"/>
      <c r="M234" s="230" t="s">
        <v>1</v>
      </c>
      <c r="N234" s="231" t="s">
        <v>43</v>
      </c>
      <c r="O234" s="85"/>
      <c r="P234" s="232">
        <f>O234*H234</f>
        <v>0</v>
      </c>
      <c r="Q234" s="232">
        <v>0</v>
      </c>
      <c r="R234" s="232">
        <f>Q234*H234</f>
        <v>0</v>
      </c>
      <c r="S234" s="232">
        <v>0</v>
      </c>
      <c r="T234" s="233">
        <f>S234*H234</f>
        <v>0</v>
      </c>
      <c r="AR234" s="234" t="s">
        <v>255</v>
      </c>
      <c r="AT234" s="234" t="s">
        <v>126</v>
      </c>
      <c r="AU234" s="234" t="s">
        <v>86</v>
      </c>
      <c r="AY234" s="16" t="s">
        <v>124</v>
      </c>
      <c r="BE234" s="235">
        <f>IF(N234="základní",J234,0)</f>
        <v>0</v>
      </c>
      <c r="BF234" s="235">
        <f>IF(N234="snížená",J234,0)</f>
        <v>0</v>
      </c>
      <c r="BG234" s="235">
        <f>IF(N234="zákl. přenesená",J234,0)</f>
        <v>0</v>
      </c>
      <c r="BH234" s="235">
        <f>IF(N234="sníž. přenesená",J234,0)</f>
        <v>0</v>
      </c>
      <c r="BI234" s="235">
        <f>IF(N234="nulová",J234,0)</f>
        <v>0</v>
      </c>
      <c r="BJ234" s="16" t="s">
        <v>86</v>
      </c>
      <c r="BK234" s="235">
        <f>ROUND(I234*H234,2)</f>
        <v>0</v>
      </c>
      <c r="BL234" s="16" t="s">
        <v>255</v>
      </c>
      <c r="BM234" s="234" t="s">
        <v>539</v>
      </c>
    </row>
    <row r="235" s="1" customFormat="1">
      <c r="B235" s="37"/>
      <c r="C235" s="38"/>
      <c r="D235" s="236" t="s">
        <v>133</v>
      </c>
      <c r="E235" s="38"/>
      <c r="F235" s="237" t="s">
        <v>277</v>
      </c>
      <c r="G235" s="38"/>
      <c r="H235" s="38"/>
      <c r="I235" s="138"/>
      <c r="J235" s="38"/>
      <c r="K235" s="38"/>
      <c r="L235" s="42"/>
      <c r="M235" s="238"/>
      <c r="N235" s="85"/>
      <c r="O235" s="85"/>
      <c r="P235" s="85"/>
      <c r="Q235" s="85"/>
      <c r="R235" s="85"/>
      <c r="S235" s="85"/>
      <c r="T235" s="86"/>
      <c r="AT235" s="16" t="s">
        <v>133</v>
      </c>
      <c r="AU235" s="16" t="s">
        <v>86</v>
      </c>
    </row>
    <row r="236" s="1" customFormat="1" ht="24" customHeight="1">
      <c r="B236" s="37"/>
      <c r="C236" s="223" t="s">
        <v>258</v>
      </c>
      <c r="D236" s="223" t="s">
        <v>126</v>
      </c>
      <c r="E236" s="224" t="s">
        <v>279</v>
      </c>
      <c r="F236" s="225" t="s">
        <v>280</v>
      </c>
      <c r="G236" s="226" t="s">
        <v>254</v>
      </c>
      <c r="H236" s="227">
        <v>0.25</v>
      </c>
      <c r="I236" s="228"/>
      <c r="J236" s="229">
        <f>ROUND(I236*H236,2)</f>
        <v>0</v>
      </c>
      <c r="K236" s="225" t="s">
        <v>1</v>
      </c>
      <c r="L236" s="42"/>
      <c r="M236" s="230" t="s">
        <v>1</v>
      </c>
      <c r="N236" s="231" t="s">
        <v>43</v>
      </c>
      <c r="O236" s="85"/>
      <c r="P236" s="232">
        <f>O236*H236</f>
        <v>0</v>
      </c>
      <c r="Q236" s="232">
        <v>0</v>
      </c>
      <c r="R236" s="232">
        <f>Q236*H236</f>
        <v>0</v>
      </c>
      <c r="S236" s="232">
        <v>0</v>
      </c>
      <c r="T236" s="233">
        <f>S236*H236</f>
        <v>0</v>
      </c>
      <c r="AR236" s="234" t="s">
        <v>255</v>
      </c>
      <c r="AT236" s="234" t="s">
        <v>126</v>
      </c>
      <c r="AU236" s="234" t="s">
        <v>86</v>
      </c>
      <c r="AY236" s="16" t="s">
        <v>124</v>
      </c>
      <c r="BE236" s="235">
        <f>IF(N236="základní",J236,0)</f>
        <v>0</v>
      </c>
      <c r="BF236" s="235">
        <f>IF(N236="snížená",J236,0)</f>
        <v>0</v>
      </c>
      <c r="BG236" s="235">
        <f>IF(N236="zákl. přenesená",J236,0)</f>
        <v>0</v>
      </c>
      <c r="BH236" s="235">
        <f>IF(N236="sníž. přenesená",J236,0)</f>
        <v>0</v>
      </c>
      <c r="BI236" s="235">
        <f>IF(N236="nulová",J236,0)</f>
        <v>0</v>
      </c>
      <c r="BJ236" s="16" t="s">
        <v>86</v>
      </c>
      <c r="BK236" s="235">
        <f>ROUND(I236*H236,2)</f>
        <v>0</v>
      </c>
      <c r="BL236" s="16" t="s">
        <v>255</v>
      </c>
      <c r="BM236" s="234" t="s">
        <v>540</v>
      </c>
    </row>
    <row r="237" s="1" customFormat="1">
      <c r="B237" s="37"/>
      <c r="C237" s="38"/>
      <c r="D237" s="236" t="s">
        <v>133</v>
      </c>
      <c r="E237" s="38"/>
      <c r="F237" s="237" t="s">
        <v>280</v>
      </c>
      <c r="G237" s="38"/>
      <c r="H237" s="38"/>
      <c r="I237" s="138"/>
      <c r="J237" s="38"/>
      <c r="K237" s="38"/>
      <c r="L237" s="42"/>
      <c r="M237" s="238"/>
      <c r="N237" s="85"/>
      <c r="O237" s="85"/>
      <c r="P237" s="85"/>
      <c r="Q237" s="85"/>
      <c r="R237" s="85"/>
      <c r="S237" s="85"/>
      <c r="T237" s="86"/>
      <c r="AT237" s="16" t="s">
        <v>133</v>
      </c>
      <c r="AU237" s="16" t="s">
        <v>86</v>
      </c>
    </row>
    <row r="238" s="1" customFormat="1" ht="16.5" customHeight="1">
      <c r="B238" s="37"/>
      <c r="C238" s="223" t="s">
        <v>264</v>
      </c>
      <c r="D238" s="223" t="s">
        <v>126</v>
      </c>
      <c r="E238" s="224" t="s">
        <v>291</v>
      </c>
      <c r="F238" s="225" t="s">
        <v>292</v>
      </c>
      <c r="G238" s="226" t="s">
        <v>254</v>
      </c>
      <c r="H238" s="227">
        <v>0.25</v>
      </c>
      <c r="I238" s="228"/>
      <c r="J238" s="229">
        <f>ROUND(I238*H238,2)</f>
        <v>0</v>
      </c>
      <c r="K238" s="225" t="s">
        <v>1</v>
      </c>
      <c r="L238" s="42"/>
      <c r="M238" s="230" t="s">
        <v>1</v>
      </c>
      <c r="N238" s="231" t="s">
        <v>43</v>
      </c>
      <c r="O238" s="85"/>
      <c r="P238" s="232">
        <f>O238*H238</f>
        <v>0</v>
      </c>
      <c r="Q238" s="232">
        <v>0</v>
      </c>
      <c r="R238" s="232">
        <f>Q238*H238</f>
        <v>0</v>
      </c>
      <c r="S238" s="232">
        <v>0</v>
      </c>
      <c r="T238" s="233">
        <f>S238*H238</f>
        <v>0</v>
      </c>
      <c r="AR238" s="234" t="s">
        <v>255</v>
      </c>
      <c r="AT238" s="234" t="s">
        <v>126</v>
      </c>
      <c r="AU238" s="234" t="s">
        <v>86</v>
      </c>
      <c r="AY238" s="16" t="s">
        <v>124</v>
      </c>
      <c r="BE238" s="235">
        <f>IF(N238="základní",J238,0)</f>
        <v>0</v>
      </c>
      <c r="BF238" s="235">
        <f>IF(N238="snížená",J238,0)</f>
        <v>0</v>
      </c>
      <c r="BG238" s="235">
        <f>IF(N238="zákl. přenesená",J238,0)</f>
        <v>0</v>
      </c>
      <c r="BH238" s="235">
        <f>IF(N238="sníž. přenesená",J238,0)</f>
        <v>0</v>
      </c>
      <c r="BI238" s="235">
        <f>IF(N238="nulová",J238,0)</f>
        <v>0</v>
      </c>
      <c r="BJ238" s="16" t="s">
        <v>86</v>
      </c>
      <c r="BK238" s="235">
        <f>ROUND(I238*H238,2)</f>
        <v>0</v>
      </c>
      <c r="BL238" s="16" t="s">
        <v>255</v>
      </c>
      <c r="BM238" s="234" t="s">
        <v>541</v>
      </c>
    </row>
    <row r="239" s="1" customFormat="1" ht="36" customHeight="1">
      <c r="B239" s="37"/>
      <c r="C239" s="223" t="s">
        <v>542</v>
      </c>
      <c r="D239" s="223" t="s">
        <v>126</v>
      </c>
      <c r="E239" s="224" t="s">
        <v>299</v>
      </c>
      <c r="F239" s="225" t="s">
        <v>300</v>
      </c>
      <c r="G239" s="226" t="s">
        <v>254</v>
      </c>
      <c r="H239" s="227">
        <v>0.25</v>
      </c>
      <c r="I239" s="228"/>
      <c r="J239" s="229">
        <f>ROUND(I239*H239,2)</f>
        <v>0</v>
      </c>
      <c r="K239" s="225" t="s">
        <v>1</v>
      </c>
      <c r="L239" s="42"/>
      <c r="M239" s="230" t="s">
        <v>1</v>
      </c>
      <c r="N239" s="231" t="s">
        <v>43</v>
      </c>
      <c r="O239" s="85"/>
      <c r="P239" s="232">
        <f>O239*H239</f>
        <v>0</v>
      </c>
      <c r="Q239" s="232">
        <v>0</v>
      </c>
      <c r="R239" s="232">
        <f>Q239*H239</f>
        <v>0</v>
      </c>
      <c r="S239" s="232">
        <v>0</v>
      </c>
      <c r="T239" s="233">
        <f>S239*H239</f>
        <v>0</v>
      </c>
      <c r="AR239" s="234" t="s">
        <v>255</v>
      </c>
      <c r="AT239" s="234" t="s">
        <v>126</v>
      </c>
      <c r="AU239" s="234" t="s">
        <v>86</v>
      </c>
      <c r="AY239" s="16" t="s">
        <v>124</v>
      </c>
      <c r="BE239" s="235">
        <f>IF(N239="základní",J239,0)</f>
        <v>0</v>
      </c>
      <c r="BF239" s="235">
        <f>IF(N239="snížená",J239,0)</f>
        <v>0</v>
      </c>
      <c r="BG239" s="235">
        <f>IF(N239="zákl. přenesená",J239,0)</f>
        <v>0</v>
      </c>
      <c r="BH239" s="235">
        <f>IF(N239="sníž. přenesená",J239,0)</f>
        <v>0</v>
      </c>
      <c r="BI239" s="235">
        <f>IF(N239="nulová",J239,0)</f>
        <v>0</v>
      </c>
      <c r="BJ239" s="16" t="s">
        <v>86</v>
      </c>
      <c r="BK239" s="235">
        <f>ROUND(I239*H239,2)</f>
        <v>0</v>
      </c>
      <c r="BL239" s="16" t="s">
        <v>255</v>
      </c>
      <c r="BM239" s="234" t="s">
        <v>543</v>
      </c>
    </row>
    <row r="240" s="1" customFormat="1">
      <c r="B240" s="37"/>
      <c r="C240" s="38"/>
      <c r="D240" s="236" t="s">
        <v>142</v>
      </c>
      <c r="E240" s="38"/>
      <c r="F240" s="250" t="s">
        <v>302</v>
      </c>
      <c r="G240" s="38"/>
      <c r="H240" s="38"/>
      <c r="I240" s="138"/>
      <c r="J240" s="38"/>
      <c r="K240" s="38"/>
      <c r="L240" s="42"/>
      <c r="M240" s="261"/>
      <c r="N240" s="262"/>
      <c r="O240" s="262"/>
      <c r="P240" s="262"/>
      <c r="Q240" s="262"/>
      <c r="R240" s="262"/>
      <c r="S240" s="262"/>
      <c r="T240" s="263"/>
      <c r="AT240" s="16" t="s">
        <v>142</v>
      </c>
      <c r="AU240" s="16" t="s">
        <v>86</v>
      </c>
    </row>
    <row r="241" s="1" customFormat="1" ht="6.96" customHeight="1">
      <c r="B241" s="60"/>
      <c r="C241" s="61"/>
      <c r="D241" s="61"/>
      <c r="E241" s="61"/>
      <c r="F241" s="61"/>
      <c r="G241" s="61"/>
      <c r="H241" s="61"/>
      <c r="I241" s="172"/>
      <c r="J241" s="61"/>
      <c r="K241" s="61"/>
      <c r="L241" s="42"/>
    </row>
  </sheetData>
  <sheetProtection sheet="1" autoFilter="0" formatColumns="0" formatRows="0" objects="1" scenarios="1" spinCount="100000" saltValue="2+cEUGsFfkDgB+b6aBuP3oGHIlfVzCRhSXrTmteksYvqi5WxoLAfeE3Ju/DOtRKB2Nsiqyd7X0Z7mRI8fHQ86Q==" hashValue="ES43hBoaFh911B98lzyW6JtILCUeFw+oZsNsdc0KgAGPD/bGB1XIzA8rHRJ1pdz2sS5QVGAYrga/XwzH6A/6vQ==" algorithmName="SHA-512" password="CC35"/>
  <autoFilter ref="C124:K240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0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97</v>
      </c>
    </row>
    <row r="3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88</v>
      </c>
    </row>
    <row r="4" ht="24.96" customHeight="1">
      <c r="B4" s="19"/>
      <c r="D4" s="134" t="s">
        <v>98</v>
      </c>
      <c r="L4" s="19"/>
      <c r="M4" s="13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6" t="s">
        <v>16</v>
      </c>
      <c r="L6" s="19"/>
    </row>
    <row r="7" ht="16.5" customHeight="1">
      <c r="B7" s="19"/>
      <c r="E7" s="137" t="str">
        <f>'Rekapitulace stavby'!K6</f>
        <v>VN Žádlovice - oprava rozdělovacího objektu a odtěžení</v>
      </c>
      <c r="F7" s="136"/>
      <c r="G7" s="136"/>
      <c r="H7" s="136"/>
      <c r="L7" s="19"/>
    </row>
    <row r="8" s="1" customFormat="1" ht="12" customHeight="1">
      <c r="B8" s="42"/>
      <c r="D8" s="136" t="s">
        <v>99</v>
      </c>
      <c r="I8" s="138"/>
      <c r="L8" s="42"/>
    </row>
    <row r="9" s="1" customFormat="1" ht="36.96" customHeight="1">
      <c r="B9" s="42"/>
      <c r="E9" s="139" t="s">
        <v>544</v>
      </c>
      <c r="F9" s="1"/>
      <c r="G9" s="1"/>
      <c r="H9" s="1"/>
      <c r="I9" s="138"/>
      <c r="L9" s="42"/>
    </row>
    <row r="10" s="1" customFormat="1">
      <c r="B10" s="42"/>
      <c r="I10" s="138"/>
      <c r="L10" s="42"/>
    </row>
    <row r="11" s="1" customFormat="1" ht="12" customHeight="1">
      <c r="B11" s="42"/>
      <c r="D11" s="136" t="s">
        <v>18</v>
      </c>
      <c r="F11" s="140" t="s">
        <v>1</v>
      </c>
      <c r="I11" s="141" t="s">
        <v>19</v>
      </c>
      <c r="J11" s="140" t="s">
        <v>1</v>
      </c>
      <c r="L11" s="42"/>
    </row>
    <row r="12" s="1" customFormat="1" ht="12" customHeight="1">
      <c r="B12" s="42"/>
      <c r="D12" s="136" t="s">
        <v>20</v>
      </c>
      <c r="F12" s="140" t="s">
        <v>21</v>
      </c>
      <c r="I12" s="141" t="s">
        <v>22</v>
      </c>
      <c r="J12" s="142" t="str">
        <f>'Rekapitulace stavby'!AN8</f>
        <v>20. 3. 2020</v>
      </c>
      <c r="L12" s="42"/>
    </row>
    <row r="13" s="1" customFormat="1" ht="10.8" customHeight="1">
      <c r="B13" s="42"/>
      <c r="I13" s="138"/>
      <c r="L13" s="42"/>
    </row>
    <row r="14" s="1" customFormat="1" ht="12" customHeight="1">
      <c r="B14" s="42"/>
      <c r="D14" s="136" t="s">
        <v>24</v>
      </c>
      <c r="I14" s="141" t="s">
        <v>25</v>
      </c>
      <c r="J14" s="140" t="s">
        <v>26</v>
      </c>
      <c r="L14" s="42"/>
    </row>
    <row r="15" s="1" customFormat="1" ht="18" customHeight="1">
      <c r="B15" s="42"/>
      <c r="E15" s="140" t="s">
        <v>27</v>
      </c>
      <c r="I15" s="141" t="s">
        <v>28</v>
      </c>
      <c r="J15" s="140" t="s">
        <v>29</v>
      </c>
      <c r="L15" s="42"/>
    </row>
    <row r="16" s="1" customFormat="1" ht="6.96" customHeight="1">
      <c r="B16" s="42"/>
      <c r="I16" s="138"/>
      <c r="L16" s="42"/>
    </row>
    <row r="17" s="1" customFormat="1" ht="12" customHeight="1">
      <c r="B17" s="42"/>
      <c r="D17" s="136" t="s">
        <v>30</v>
      </c>
      <c r="I17" s="141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40"/>
      <c r="G18" s="140"/>
      <c r="H18" s="140"/>
      <c r="I18" s="141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8"/>
      <c r="L19" s="42"/>
    </row>
    <row r="20" s="1" customFormat="1" ht="12" customHeight="1">
      <c r="B20" s="42"/>
      <c r="D20" s="136" t="s">
        <v>32</v>
      </c>
      <c r="I20" s="141" t="s">
        <v>25</v>
      </c>
      <c r="J20" s="140" t="s">
        <v>1</v>
      </c>
      <c r="L20" s="42"/>
    </row>
    <row r="21" s="1" customFormat="1" ht="18" customHeight="1">
      <c r="B21" s="42"/>
      <c r="E21" s="140" t="s">
        <v>33</v>
      </c>
      <c r="I21" s="141" t="s">
        <v>28</v>
      </c>
      <c r="J21" s="140" t="s">
        <v>1</v>
      </c>
      <c r="L21" s="42"/>
    </row>
    <row r="22" s="1" customFormat="1" ht="6.96" customHeight="1">
      <c r="B22" s="42"/>
      <c r="I22" s="138"/>
      <c r="L22" s="42"/>
    </row>
    <row r="23" s="1" customFormat="1" ht="12" customHeight="1">
      <c r="B23" s="42"/>
      <c r="D23" s="136" t="s">
        <v>35</v>
      </c>
      <c r="I23" s="141" t="s">
        <v>25</v>
      </c>
      <c r="J23" s="140" t="str">
        <f>IF('Rekapitulace stavby'!AN19="","",'Rekapitulace stavby'!AN19)</f>
        <v/>
      </c>
      <c r="L23" s="42"/>
    </row>
    <row r="24" s="1" customFormat="1" ht="18" customHeight="1">
      <c r="B24" s="42"/>
      <c r="E24" s="140" t="str">
        <f>IF('Rekapitulace stavby'!E20="","",'Rekapitulace stavby'!E20)</f>
        <v xml:space="preserve"> </v>
      </c>
      <c r="I24" s="141" t="s">
        <v>28</v>
      </c>
      <c r="J24" s="140" t="str">
        <f>IF('Rekapitulace stavby'!AN20="","",'Rekapitulace stavby'!AN20)</f>
        <v/>
      </c>
      <c r="L24" s="42"/>
    </row>
    <row r="25" s="1" customFormat="1" ht="6.96" customHeight="1">
      <c r="B25" s="42"/>
      <c r="I25" s="138"/>
      <c r="L25" s="42"/>
    </row>
    <row r="26" s="1" customFormat="1" ht="12" customHeight="1">
      <c r="B26" s="42"/>
      <c r="D26" s="136" t="s">
        <v>37</v>
      </c>
      <c r="I26" s="138"/>
      <c r="L26" s="42"/>
    </row>
    <row r="27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s="1" customFormat="1" ht="6.96" customHeight="1">
      <c r="B28" s="42"/>
      <c r="I28" s="13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6"/>
      <c r="J29" s="77"/>
      <c r="K29" s="77"/>
      <c r="L29" s="42"/>
    </row>
    <row r="30" s="1" customFormat="1" ht="25.44" customHeight="1">
      <c r="B30" s="42"/>
      <c r="D30" s="147" t="s">
        <v>38</v>
      </c>
      <c r="I30" s="138"/>
      <c r="J30" s="148">
        <f>ROUND(J122,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46"/>
      <c r="J31" s="77"/>
      <c r="K31" s="77"/>
      <c r="L31" s="42"/>
    </row>
    <row r="32" s="1" customFormat="1" ht="14.4" customHeight="1">
      <c r="B32" s="42"/>
      <c r="F32" s="149" t="s">
        <v>40</v>
      </c>
      <c r="I32" s="150" t="s">
        <v>39</v>
      </c>
      <c r="J32" s="149" t="s">
        <v>41</v>
      </c>
      <c r="L32" s="42"/>
    </row>
    <row r="33" s="1" customFormat="1" ht="14.4" customHeight="1">
      <c r="B33" s="42"/>
      <c r="D33" s="151" t="s">
        <v>42</v>
      </c>
      <c r="E33" s="136" t="s">
        <v>43</v>
      </c>
      <c r="F33" s="152">
        <f>ROUND((SUM(BE122:BE172)),  2)</f>
        <v>0</v>
      </c>
      <c r="I33" s="153">
        <v>0.20999999999999999</v>
      </c>
      <c r="J33" s="152">
        <f>ROUND(((SUM(BE122:BE172))*I33),  2)</f>
        <v>0</v>
      </c>
      <c r="L33" s="42"/>
    </row>
    <row r="34" s="1" customFormat="1" ht="14.4" customHeight="1">
      <c r="B34" s="42"/>
      <c r="E34" s="136" t="s">
        <v>44</v>
      </c>
      <c r="F34" s="152">
        <f>ROUND((SUM(BF122:BF172)),  2)</f>
        <v>0</v>
      </c>
      <c r="I34" s="153">
        <v>0.14999999999999999</v>
      </c>
      <c r="J34" s="152">
        <f>ROUND(((SUM(BF122:BF172))*I34),  2)</f>
        <v>0</v>
      </c>
      <c r="L34" s="42"/>
    </row>
    <row r="35" hidden="1" s="1" customFormat="1" ht="14.4" customHeight="1">
      <c r="B35" s="42"/>
      <c r="E35" s="136" t="s">
        <v>45</v>
      </c>
      <c r="F35" s="152">
        <f>ROUND((SUM(BG122:BG172)),  2)</f>
        <v>0</v>
      </c>
      <c r="I35" s="153">
        <v>0.20999999999999999</v>
      </c>
      <c r="J35" s="152">
        <f>0</f>
        <v>0</v>
      </c>
      <c r="L35" s="42"/>
    </row>
    <row r="36" hidden="1" s="1" customFormat="1" ht="14.4" customHeight="1">
      <c r="B36" s="42"/>
      <c r="E36" s="136" t="s">
        <v>46</v>
      </c>
      <c r="F36" s="152">
        <f>ROUND((SUM(BH122:BH172)),  2)</f>
        <v>0</v>
      </c>
      <c r="I36" s="153">
        <v>0.14999999999999999</v>
      </c>
      <c r="J36" s="152">
        <f>0</f>
        <v>0</v>
      </c>
      <c r="L36" s="42"/>
    </row>
    <row r="37" hidden="1" s="1" customFormat="1" ht="14.4" customHeight="1">
      <c r="B37" s="42"/>
      <c r="E37" s="136" t="s">
        <v>47</v>
      </c>
      <c r="F37" s="152">
        <f>ROUND((SUM(BI122:BI172)),  2)</f>
        <v>0</v>
      </c>
      <c r="I37" s="153">
        <v>0</v>
      </c>
      <c r="J37" s="152">
        <f>0</f>
        <v>0</v>
      </c>
      <c r="L37" s="42"/>
    </row>
    <row r="38" s="1" customFormat="1" ht="6.96" customHeight="1">
      <c r="B38" s="42"/>
      <c r="I38" s="138"/>
      <c r="L38" s="42"/>
    </row>
    <row r="39" s="1" customFormat="1" ht="25.44" customHeight="1"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9"/>
      <c r="J39" s="160">
        <f>SUM(J30:J37)</f>
        <v>0</v>
      </c>
      <c r="K39" s="161"/>
      <c r="L39" s="42"/>
    </row>
    <row r="40" s="1" customFormat="1" ht="14.4" customHeight="1">
      <c r="B40" s="42"/>
      <c r="I40" s="13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62" t="s">
        <v>51</v>
      </c>
      <c r="E50" s="163"/>
      <c r="F50" s="163"/>
      <c r="G50" s="162" t="s">
        <v>52</v>
      </c>
      <c r="H50" s="163"/>
      <c r="I50" s="164"/>
      <c r="J50" s="163"/>
      <c r="K50" s="16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65" t="s">
        <v>53</v>
      </c>
      <c r="E61" s="166"/>
      <c r="F61" s="167" t="s">
        <v>54</v>
      </c>
      <c r="G61" s="165" t="s">
        <v>53</v>
      </c>
      <c r="H61" s="166"/>
      <c r="I61" s="168"/>
      <c r="J61" s="169" t="s">
        <v>54</v>
      </c>
      <c r="K61" s="16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62" t="s">
        <v>55</v>
      </c>
      <c r="E65" s="163"/>
      <c r="F65" s="163"/>
      <c r="G65" s="162" t="s">
        <v>56</v>
      </c>
      <c r="H65" s="163"/>
      <c r="I65" s="164"/>
      <c r="J65" s="163"/>
      <c r="K65" s="16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65" t="s">
        <v>53</v>
      </c>
      <c r="E76" s="166"/>
      <c r="F76" s="167" t="s">
        <v>54</v>
      </c>
      <c r="G76" s="165" t="s">
        <v>53</v>
      </c>
      <c r="H76" s="166"/>
      <c r="I76" s="168"/>
      <c r="J76" s="169" t="s">
        <v>54</v>
      </c>
      <c r="K76" s="166"/>
      <c r="L76" s="42"/>
    </row>
    <row r="77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2"/>
    </row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2"/>
    </row>
    <row r="82" s="1" customFormat="1" ht="24.96" customHeight="1">
      <c r="B82" s="37"/>
      <c r="C82" s="22" t="s">
        <v>101</v>
      </c>
      <c r="D82" s="38"/>
      <c r="E82" s="38"/>
      <c r="F82" s="38"/>
      <c r="G82" s="38"/>
      <c r="H82" s="38"/>
      <c r="I82" s="13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8"/>
      <c r="J84" s="38"/>
      <c r="K84" s="38"/>
      <c r="L84" s="42"/>
    </row>
    <row r="85" s="1" customFormat="1" ht="16.5" customHeight="1">
      <c r="B85" s="37"/>
      <c r="C85" s="38"/>
      <c r="D85" s="38"/>
      <c r="E85" s="176" t="str">
        <f>E7</f>
        <v>VN Žádlovice - oprava rozdělovacího objektu a odtěžení</v>
      </c>
      <c r="F85" s="31"/>
      <c r="G85" s="31"/>
      <c r="H85" s="31"/>
      <c r="I85" s="138"/>
      <c r="J85" s="38"/>
      <c r="K85" s="38"/>
      <c r="L85" s="42"/>
    </row>
    <row r="86" s="1" customFormat="1" ht="12" customHeight="1">
      <c r="B86" s="37"/>
      <c r="C86" s="31" t="s">
        <v>99</v>
      </c>
      <c r="D86" s="38"/>
      <c r="E86" s="38"/>
      <c r="F86" s="38"/>
      <c r="G86" s="38"/>
      <c r="H86" s="38"/>
      <c r="I86" s="13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SO 04 - Oprava oplocení</v>
      </c>
      <c r="F87" s="38"/>
      <c r="G87" s="38"/>
      <c r="H87" s="38"/>
      <c r="I87" s="13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>Olomoucký kraj</v>
      </c>
      <c r="G89" s="38"/>
      <c r="H89" s="38"/>
      <c r="I89" s="141" t="s">
        <v>22</v>
      </c>
      <c r="J89" s="73" t="str">
        <f>IF(J12="","",J12)</f>
        <v>20. 3. 2020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42"/>
    </row>
    <row r="91" s="1" customFormat="1" ht="27.9" customHeight="1">
      <c r="B91" s="37"/>
      <c r="C91" s="31" t="s">
        <v>24</v>
      </c>
      <c r="D91" s="38"/>
      <c r="E91" s="38"/>
      <c r="F91" s="26" t="str">
        <f>E15</f>
        <v>Povodí Moravy, s.p.</v>
      </c>
      <c r="G91" s="38"/>
      <c r="H91" s="38"/>
      <c r="I91" s="141" t="s">
        <v>32</v>
      </c>
      <c r="J91" s="35" t="str">
        <f>E21</f>
        <v>PM, s.p. - Ing. Šefčíková</v>
      </c>
      <c r="K91" s="38"/>
      <c r="L91" s="42"/>
    </row>
    <row r="92" s="1" customFormat="1" ht="15.15" customHeight="1">
      <c r="B92" s="37"/>
      <c r="C92" s="31" t="s">
        <v>30</v>
      </c>
      <c r="D92" s="38"/>
      <c r="E92" s="38"/>
      <c r="F92" s="26" t="str">
        <f>IF(E18="","",E18)</f>
        <v>Vyplň údaj</v>
      </c>
      <c r="G92" s="38"/>
      <c r="H92" s="38"/>
      <c r="I92" s="141" t="s">
        <v>35</v>
      </c>
      <c r="J92" s="35" t="str">
        <f>E24</f>
        <v xml:space="preserve"> 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42"/>
    </row>
    <row r="94" s="1" customFormat="1" ht="29.28" customHeight="1">
      <c r="B94" s="37"/>
      <c r="C94" s="177" t="s">
        <v>102</v>
      </c>
      <c r="D94" s="178"/>
      <c r="E94" s="178"/>
      <c r="F94" s="178"/>
      <c r="G94" s="178"/>
      <c r="H94" s="178"/>
      <c r="I94" s="179"/>
      <c r="J94" s="180" t="s">
        <v>103</v>
      </c>
      <c r="K94" s="17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42"/>
    </row>
    <row r="96" s="1" customFormat="1" ht="22.8" customHeight="1">
      <c r="B96" s="37"/>
      <c r="C96" s="181" t="s">
        <v>104</v>
      </c>
      <c r="D96" s="38"/>
      <c r="E96" s="38"/>
      <c r="F96" s="38"/>
      <c r="G96" s="38"/>
      <c r="H96" s="38"/>
      <c r="I96" s="138"/>
      <c r="J96" s="104">
        <f>J122</f>
        <v>0</v>
      </c>
      <c r="K96" s="38"/>
      <c r="L96" s="42"/>
      <c r="AU96" s="16" t="s">
        <v>105</v>
      </c>
    </row>
    <row r="97" s="8" customFormat="1" ht="24.96" customHeight="1">
      <c r="B97" s="182"/>
      <c r="C97" s="183"/>
      <c r="D97" s="184" t="s">
        <v>106</v>
      </c>
      <c r="E97" s="185"/>
      <c r="F97" s="185"/>
      <c r="G97" s="185"/>
      <c r="H97" s="185"/>
      <c r="I97" s="186"/>
      <c r="J97" s="187">
        <f>J123</f>
        <v>0</v>
      </c>
      <c r="K97" s="183"/>
      <c r="L97" s="188"/>
    </row>
    <row r="98" s="9" customFormat="1" ht="19.92" customHeight="1">
      <c r="B98" s="189"/>
      <c r="C98" s="190"/>
      <c r="D98" s="191" t="s">
        <v>107</v>
      </c>
      <c r="E98" s="192"/>
      <c r="F98" s="192"/>
      <c r="G98" s="192"/>
      <c r="H98" s="192"/>
      <c r="I98" s="193"/>
      <c r="J98" s="194">
        <f>J124</f>
        <v>0</v>
      </c>
      <c r="K98" s="190"/>
      <c r="L98" s="195"/>
    </row>
    <row r="99" s="9" customFormat="1" ht="19.92" customHeight="1">
      <c r="B99" s="189"/>
      <c r="C99" s="190"/>
      <c r="D99" s="191" t="s">
        <v>433</v>
      </c>
      <c r="E99" s="192"/>
      <c r="F99" s="192"/>
      <c r="G99" s="192"/>
      <c r="H99" s="192"/>
      <c r="I99" s="193"/>
      <c r="J99" s="194">
        <f>J128</f>
        <v>0</v>
      </c>
      <c r="K99" s="190"/>
      <c r="L99" s="195"/>
    </row>
    <row r="100" s="9" customFormat="1" ht="19.92" customHeight="1">
      <c r="B100" s="189"/>
      <c r="C100" s="190"/>
      <c r="D100" s="191" t="s">
        <v>312</v>
      </c>
      <c r="E100" s="192"/>
      <c r="F100" s="192"/>
      <c r="G100" s="192"/>
      <c r="H100" s="192"/>
      <c r="I100" s="193"/>
      <c r="J100" s="194">
        <f>J147</f>
        <v>0</v>
      </c>
      <c r="K100" s="190"/>
      <c r="L100" s="195"/>
    </row>
    <row r="101" s="9" customFormat="1" ht="19.92" customHeight="1">
      <c r="B101" s="189"/>
      <c r="C101" s="190"/>
      <c r="D101" s="191" t="s">
        <v>313</v>
      </c>
      <c r="E101" s="192"/>
      <c r="F101" s="192"/>
      <c r="G101" s="192"/>
      <c r="H101" s="192"/>
      <c r="I101" s="193"/>
      <c r="J101" s="194">
        <f>J152</f>
        <v>0</v>
      </c>
      <c r="K101" s="190"/>
      <c r="L101" s="195"/>
    </row>
    <row r="102" s="8" customFormat="1" ht="24.96" customHeight="1">
      <c r="B102" s="182"/>
      <c r="C102" s="183"/>
      <c r="D102" s="184" t="s">
        <v>108</v>
      </c>
      <c r="E102" s="185"/>
      <c r="F102" s="185"/>
      <c r="G102" s="185"/>
      <c r="H102" s="185"/>
      <c r="I102" s="186"/>
      <c r="J102" s="187">
        <f>J161</f>
        <v>0</v>
      </c>
      <c r="K102" s="183"/>
      <c r="L102" s="188"/>
    </row>
    <row r="103" s="1" customFormat="1" ht="21.84" customHeight="1">
      <c r="B103" s="37"/>
      <c r="C103" s="38"/>
      <c r="D103" s="38"/>
      <c r="E103" s="38"/>
      <c r="F103" s="38"/>
      <c r="G103" s="38"/>
      <c r="H103" s="38"/>
      <c r="I103" s="138"/>
      <c r="J103" s="38"/>
      <c r="K103" s="38"/>
      <c r="L103" s="42"/>
    </row>
    <row r="104" s="1" customFormat="1" ht="6.96" customHeight="1">
      <c r="B104" s="60"/>
      <c r="C104" s="61"/>
      <c r="D104" s="61"/>
      <c r="E104" s="61"/>
      <c r="F104" s="61"/>
      <c r="G104" s="61"/>
      <c r="H104" s="61"/>
      <c r="I104" s="172"/>
      <c r="J104" s="61"/>
      <c r="K104" s="61"/>
      <c r="L104" s="42"/>
    </row>
    <row r="108" s="1" customFormat="1" ht="6.96" customHeight="1">
      <c r="B108" s="62"/>
      <c r="C108" s="63"/>
      <c r="D108" s="63"/>
      <c r="E108" s="63"/>
      <c r="F108" s="63"/>
      <c r="G108" s="63"/>
      <c r="H108" s="63"/>
      <c r="I108" s="175"/>
      <c r="J108" s="63"/>
      <c r="K108" s="63"/>
      <c r="L108" s="42"/>
    </row>
    <row r="109" s="1" customFormat="1" ht="24.96" customHeight="1">
      <c r="B109" s="37"/>
      <c r="C109" s="22" t="s">
        <v>109</v>
      </c>
      <c r="D109" s="38"/>
      <c r="E109" s="38"/>
      <c r="F109" s="38"/>
      <c r="G109" s="38"/>
      <c r="H109" s="38"/>
      <c r="I109" s="138"/>
      <c r="J109" s="38"/>
      <c r="K109" s="38"/>
      <c r="L109" s="42"/>
    </row>
    <row r="110" s="1" customFormat="1" ht="6.96" customHeight="1">
      <c r="B110" s="37"/>
      <c r="C110" s="38"/>
      <c r="D110" s="38"/>
      <c r="E110" s="38"/>
      <c r="F110" s="38"/>
      <c r="G110" s="38"/>
      <c r="H110" s="38"/>
      <c r="I110" s="138"/>
      <c r="J110" s="38"/>
      <c r="K110" s="38"/>
      <c r="L110" s="42"/>
    </row>
    <row r="111" s="1" customFormat="1" ht="12" customHeight="1">
      <c r="B111" s="37"/>
      <c r="C111" s="31" t="s">
        <v>16</v>
      </c>
      <c r="D111" s="38"/>
      <c r="E111" s="38"/>
      <c r="F111" s="38"/>
      <c r="G111" s="38"/>
      <c r="H111" s="38"/>
      <c r="I111" s="138"/>
      <c r="J111" s="38"/>
      <c r="K111" s="38"/>
      <c r="L111" s="42"/>
    </row>
    <row r="112" s="1" customFormat="1" ht="16.5" customHeight="1">
      <c r="B112" s="37"/>
      <c r="C112" s="38"/>
      <c r="D112" s="38"/>
      <c r="E112" s="176" t="str">
        <f>E7</f>
        <v>VN Žádlovice - oprava rozdělovacího objektu a odtěžení</v>
      </c>
      <c r="F112" s="31"/>
      <c r="G112" s="31"/>
      <c r="H112" s="31"/>
      <c r="I112" s="138"/>
      <c r="J112" s="38"/>
      <c r="K112" s="38"/>
      <c r="L112" s="42"/>
    </row>
    <row r="113" s="1" customFormat="1" ht="12" customHeight="1">
      <c r="B113" s="37"/>
      <c r="C113" s="31" t="s">
        <v>99</v>
      </c>
      <c r="D113" s="38"/>
      <c r="E113" s="38"/>
      <c r="F113" s="38"/>
      <c r="G113" s="38"/>
      <c r="H113" s="38"/>
      <c r="I113" s="138"/>
      <c r="J113" s="38"/>
      <c r="K113" s="38"/>
      <c r="L113" s="42"/>
    </row>
    <row r="114" s="1" customFormat="1" ht="16.5" customHeight="1">
      <c r="B114" s="37"/>
      <c r="C114" s="38"/>
      <c r="D114" s="38"/>
      <c r="E114" s="70" t="str">
        <f>E9</f>
        <v>SO 04 - Oprava oplocení</v>
      </c>
      <c r="F114" s="38"/>
      <c r="G114" s="38"/>
      <c r="H114" s="38"/>
      <c r="I114" s="138"/>
      <c r="J114" s="38"/>
      <c r="K114" s="38"/>
      <c r="L114" s="42"/>
    </row>
    <row r="115" s="1" customFormat="1" ht="6.96" customHeight="1">
      <c r="B115" s="37"/>
      <c r="C115" s="38"/>
      <c r="D115" s="38"/>
      <c r="E115" s="38"/>
      <c r="F115" s="38"/>
      <c r="G115" s="38"/>
      <c r="H115" s="38"/>
      <c r="I115" s="138"/>
      <c r="J115" s="38"/>
      <c r="K115" s="38"/>
      <c r="L115" s="42"/>
    </row>
    <row r="116" s="1" customFormat="1" ht="12" customHeight="1">
      <c r="B116" s="37"/>
      <c r="C116" s="31" t="s">
        <v>20</v>
      </c>
      <c r="D116" s="38"/>
      <c r="E116" s="38"/>
      <c r="F116" s="26" t="str">
        <f>F12</f>
        <v>Olomoucký kraj</v>
      </c>
      <c r="G116" s="38"/>
      <c r="H116" s="38"/>
      <c r="I116" s="141" t="s">
        <v>22</v>
      </c>
      <c r="J116" s="73" t="str">
        <f>IF(J12="","",J12)</f>
        <v>20. 3. 2020</v>
      </c>
      <c r="K116" s="38"/>
      <c r="L116" s="42"/>
    </row>
    <row r="117" s="1" customFormat="1" ht="6.96" customHeight="1">
      <c r="B117" s="37"/>
      <c r="C117" s="38"/>
      <c r="D117" s="38"/>
      <c r="E117" s="38"/>
      <c r="F117" s="38"/>
      <c r="G117" s="38"/>
      <c r="H117" s="38"/>
      <c r="I117" s="138"/>
      <c r="J117" s="38"/>
      <c r="K117" s="38"/>
      <c r="L117" s="42"/>
    </row>
    <row r="118" s="1" customFormat="1" ht="27.9" customHeight="1">
      <c r="B118" s="37"/>
      <c r="C118" s="31" t="s">
        <v>24</v>
      </c>
      <c r="D118" s="38"/>
      <c r="E118" s="38"/>
      <c r="F118" s="26" t="str">
        <f>E15</f>
        <v>Povodí Moravy, s.p.</v>
      </c>
      <c r="G118" s="38"/>
      <c r="H118" s="38"/>
      <c r="I118" s="141" t="s">
        <v>32</v>
      </c>
      <c r="J118" s="35" t="str">
        <f>E21</f>
        <v>PM, s.p. - Ing. Šefčíková</v>
      </c>
      <c r="K118" s="38"/>
      <c r="L118" s="42"/>
    </row>
    <row r="119" s="1" customFormat="1" ht="15.15" customHeight="1">
      <c r="B119" s="37"/>
      <c r="C119" s="31" t="s">
        <v>30</v>
      </c>
      <c r="D119" s="38"/>
      <c r="E119" s="38"/>
      <c r="F119" s="26" t="str">
        <f>IF(E18="","",E18)</f>
        <v>Vyplň údaj</v>
      </c>
      <c r="G119" s="38"/>
      <c r="H119" s="38"/>
      <c r="I119" s="141" t="s">
        <v>35</v>
      </c>
      <c r="J119" s="35" t="str">
        <f>E24</f>
        <v xml:space="preserve"> </v>
      </c>
      <c r="K119" s="38"/>
      <c r="L119" s="42"/>
    </row>
    <row r="120" s="1" customFormat="1" ht="10.32" customHeight="1">
      <c r="B120" s="37"/>
      <c r="C120" s="38"/>
      <c r="D120" s="38"/>
      <c r="E120" s="38"/>
      <c r="F120" s="38"/>
      <c r="G120" s="38"/>
      <c r="H120" s="38"/>
      <c r="I120" s="138"/>
      <c r="J120" s="38"/>
      <c r="K120" s="38"/>
      <c r="L120" s="42"/>
    </row>
    <row r="121" s="10" customFormat="1" ht="29.28" customHeight="1">
      <c r="B121" s="196"/>
      <c r="C121" s="197" t="s">
        <v>110</v>
      </c>
      <c r="D121" s="198" t="s">
        <v>63</v>
      </c>
      <c r="E121" s="198" t="s">
        <v>59</v>
      </c>
      <c r="F121" s="198" t="s">
        <v>60</v>
      </c>
      <c r="G121" s="198" t="s">
        <v>111</v>
      </c>
      <c r="H121" s="198" t="s">
        <v>112</v>
      </c>
      <c r="I121" s="199" t="s">
        <v>113</v>
      </c>
      <c r="J121" s="200" t="s">
        <v>103</v>
      </c>
      <c r="K121" s="201" t="s">
        <v>114</v>
      </c>
      <c r="L121" s="202"/>
      <c r="M121" s="94" t="s">
        <v>1</v>
      </c>
      <c r="N121" s="95" t="s">
        <v>42</v>
      </c>
      <c r="O121" s="95" t="s">
        <v>115</v>
      </c>
      <c r="P121" s="95" t="s">
        <v>116</v>
      </c>
      <c r="Q121" s="95" t="s">
        <v>117</v>
      </c>
      <c r="R121" s="95" t="s">
        <v>118</v>
      </c>
      <c r="S121" s="95" t="s">
        <v>119</v>
      </c>
      <c r="T121" s="96" t="s">
        <v>120</v>
      </c>
    </row>
    <row r="122" s="1" customFormat="1" ht="22.8" customHeight="1">
      <c r="B122" s="37"/>
      <c r="C122" s="101" t="s">
        <v>121</v>
      </c>
      <c r="D122" s="38"/>
      <c r="E122" s="38"/>
      <c r="F122" s="38"/>
      <c r="G122" s="38"/>
      <c r="H122" s="38"/>
      <c r="I122" s="138"/>
      <c r="J122" s="203">
        <f>BK122</f>
        <v>0</v>
      </c>
      <c r="K122" s="38"/>
      <c r="L122" s="42"/>
      <c r="M122" s="97"/>
      <c r="N122" s="98"/>
      <c r="O122" s="98"/>
      <c r="P122" s="204">
        <f>P123+P161</f>
        <v>0</v>
      </c>
      <c r="Q122" s="98"/>
      <c r="R122" s="204">
        <f>R123+R161</f>
        <v>8.4920399999999994</v>
      </c>
      <c r="S122" s="98"/>
      <c r="T122" s="205">
        <f>T123+T161</f>
        <v>2.5375799999999997</v>
      </c>
      <c r="AT122" s="16" t="s">
        <v>77</v>
      </c>
      <c r="AU122" s="16" t="s">
        <v>105</v>
      </c>
      <c r="BK122" s="206">
        <f>BK123+BK161</f>
        <v>0</v>
      </c>
    </row>
    <row r="123" s="11" customFormat="1" ht="25.92" customHeight="1">
      <c r="B123" s="207"/>
      <c r="C123" s="208"/>
      <c r="D123" s="209" t="s">
        <v>77</v>
      </c>
      <c r="E123" s="210" t="s">
        <v>122</v>
      </c>
      <c r="F123" s="210" t="s">
        <v>123</v>
      </c>
      <c r="G123" s="208"/>
      <c r="H123" s="208"/>
      <c r="I123" s="211"/>
      <c r="J123" s="212">
        <f>BK123</f>
        <v>0</v>
      </c>
      <c r="K123" s="208"/>
      <c r="L123" s="213"/>
      <c r="M123" s="214"/>
      <c r="N123" s="215"/>
      <c r="O123" s="215"/>
      <c r="P123" s="216">
        <f>P124+P128+P147+P152</f>
        <v>0</v>
      </c>
      <c r="Q123" s="215"/>
      <c r="R123" s="216">
        <f>R124+R128+R147+R152</f>
        <v>8.4920399999999994</v>
      </c>
      <c r="S123" s="215"/>
      <c r="T123" s="217">
        <f>T124+T128+T147+T152</f>
        <v>2.5375799999999997</v>
      </c>
      <c r="AR123" s="218" t="s">
        <v>86</v>
      </c>
      <c r="AT123" s="219" t="s">
        <v>77</v>
      </c>
      <c r="AU123" s="219" t="s">
        <v>78</v>
      </c>
      <c r="AY123" s="218" t="s">
        <v>124</v>
      </c>
      <c r="BK123" s="220">
        <f>BK124+BK128+BK147+BK152</f>
        <v>0</v>
      </c>
    </row>
    <row r="124" s="11" customFormat="1" ht="22.8" customHeight="1">
      <c r="B124" s="207"/>
      <c r="C124" s="208"/>
      <c r="D124" s="209" t="s">
        <v>77</v>
      </c>
      <c r="E124" s="221" t="s">
        <v>86</v>
      </c>
      <c r="F124" s="221" t="s">
        <v>125</v>
      </c>
      <c r="G124" s="208"/>
      <c r="H124" s="208"/>
      <c r="I124" s="211"/>
      <c r="J124" s="222">
        <f>BK124</f>
        <v>0</v>
      </c>
      <c r="K124" s="208"/>
      <c r="L124" s="213"/>
      <c r="M124" s="214"/>
      <c r="N124" s="215"/>
      <c r="O124" s="215"/>
      <c r="P124" s="216">
        <f>SUM(P125:P127)</f>
        <v>0</v>
      </c>
      <c r="Q124" s="215"/>
      <c r="R124" s="216">
        <f>SUM(R125:R127)</f>
        <v>0</v>
      </c>
      <c r="S124" s="215"/>
      <c r="T124" s="217">
        <f>SUM(T125:T127)</f>
        <v>0</v>
      </c>
      <c r="AR124" s="218" t="s">
        <v>86</v>
      </c>
      <c r="AT124" s="219" t="s">
        <v>77</v>
      </c>
      <c r="AU124" s="219" t="s">
        <v>86</v>
      </c>
      <c r="AY124" s="218" t="s">
        <v>124</v>
      </c>
      <c r="BK124" s="220">
        <f>SUM(BK125:BK127)</f>
        <v>0</v>
      </c>
    </row>
    <row r="125" s="1" customFormat="1" ht="24" customHeight="1">
      <c r="B125" s="37"/>
      <c r="C125" s="223" t="s">
        <v>86</v>
      </c>
      <c r="D125" s="223" t="s">
        <v>126</v>
      </c>
      <c r="E125" s="224" t="s">
        <v>545</v>
      </c>
      <c r="F125" s="225" t="s">
        <v>546</v>
      </c>
      <c r="G125" s="226" t="s">
        <v>519</v>
      </c>
      <c r="H125" s="227">
        <v>26.399999999999999</v>
      </c>
      <c r="I125" s="228"/>
      <c r="J125" s="229">
        <f>ROUND(I125*H125,2)</f>
        <v>0</v>
      </c>
      <c r="K125" s="225" t="s">
        <v>148</v>
      </c>
      <c r="L125" s="42"/>
      <c r="M125" s="230" t="s">
        <v>1</v>
      </c>
      <c r="N125" s="231" t="s">
        <v>43</v>
      </c>
      <c r="O125" s="85"/>
      <c r="P125" s="232">
        <f>O125*H125</f>
        <v>0</v>
      </c>
      <c r="Q125" s="232">
        <v>0</v>
      </c>
      <c r="R125" s="232">
        <f>Q125*H125</f>
        <v>0</v>
      </c>
      <c r="S125" s="232">
        <v>0</v>
      </c>
      <c r="T125" s="233">
        <f>S125*H125</f>
        <v>0</v>
      </c>
      <c r="AR125" s="234" t="s">
        <v>131</v>
      </c>
      <c r="AT125" s="234" t="s">
        <v>126</v>
      </c>
      <c r="AU125" s="234" t="s">
        <v>88</v>
      </c>
      <c r="AY125" s="16" t="s">
        <v>124</v>
      </c>
      <c r="BE125" s="235">
        <f>IF(N125="základní",J125,0)</f>
        <v>0</v>
      </c>
      <c r="BF125" s="235">
        <f>IF(N125="snížená",J125,0)</f>
        <v>0</v>
      </c>
      <c r="BG125" s="235">
        <f>IF(N125="zákl. přenesená",J125,0)</f>
        <v>0</v>
      </c>
      <c r="BH125" s="235">
        <f>IF(N125="sníž. přenesená",J125,0)</f>
        <v>0</v>
      </c>
      <c r="BI125" s="235">
        <f>IF(N125="nulová",J125,0)</f>
        <v>0</v>
      </c>
      <c r="BJ125" s="16" t="s">
        <v>86</v>
      </c>
      <c r="BK125" s="235">
        <f>ROUND(I125*H125,2)</f>
        <v>0</v>
      </c>
      <c r="BL125" s="16" t="s">
        <v>131</v>
      </c>
      <c r="BM125" s="234" t="s">
        <v>547</v>
      </c>
    </row>
    <row r="126" s="1" customFormat="1">
      <c r="B126" s="37"/>
      <c r="C126" s="38"/>
      <c r="D126" s="236" t="s">
        <v>133</v>
      </c>
      <c r="E126" s="38"/>
      <c r="F126" s="237" t="s">
        <v>548</v>
      </c>
      <c r="G126" s="38"/>
      <c r="H126" s="38"/>
      <c r="I126" s="138"/>
      <c r="J126" s="38"/>
      <c r="K126" s="38"/>
      <c r="L126" s="42"/>
      <c r="M126" s="238"/>
      <c r="N126" s="85"/>
      <c r="O126" s="85"/>
      <c r="P126" s="85"/>
      <c r="Q126" s="85"/>
      <c r="R126" s="85"/>
      <c r="S126" s="85"/>
      <c r="T126" s="86"/>
      <c r="AT126" s="16" t="s">
        <v>133</v>
      </c>
      <c r="AU126" s="16" t="s">
        <v>88</v>
      </c>
    </row>
    <row r="127" s="12" customFormat="1">
      <c r="B127" s="239"/>
      <c r="C127" s="240"/>
      <c r="D127" s="236" t="s">
        <v>135</v>
      </c>
      <c r="E127" s="241" t="s">
        <v>1</v>
      </c>
      <c r="F127" s="242" t="s">
        <v>549</v>
      </c>
      <c r="G127" s="240"/>
      <c r="H127" s="243">
        <v>26.399999999999999</v>
      </c>
      <c r="I127" s="244"/>
      <c r="J127" s="240"/>
      <c r="K127" s="240"/>
      <c r="L127" s="245"/>
      <c r="M127" s="246"/>
      <c r="N127" s="247"/>
      <c r="O127" s="247"/>
      <c r="P127" s="247"/>
      <c r="Q127" s="247"/>
      <c r="R127" s="247"/>
      <c r="S127" s="247"/>
      <c r="T127" s="248"/>
      <c r="AT127" s="249" t="s">
        <v>135</v>
      </c>
      <c r="AU127" s="249" t="s">
        <v>88</v>
      </c>
      <c r="AV127" s="12" t="s">
        <v>88</v>
      </c>
      <c r="AW127" s="12" t="s">
        <v>34</v>
      </c>
      <c r="AX127" s="12" t="s">
        <v>86</v>
      </c>
      <c r="AY127" s="249" t="s">
        <v>124</v>
      </c>
    </row>
    <row r="128" s="11" customFormat="1" ht="22.8" customHeight="1">
      <c r="B128" s="207"/>
      <c r="C128" s="208"/>
      <c r="D128" s="209" t="s">
        <v>77</v>
      </c>
      <c r="E128" s="221" t="s">
        <v>145</v>
      </c>
      <c r="F128" s="221" t="s">
        <v>481</v>
      </c>
      <c r="G128" s="208"/>
      <c r="H128" s="208"/>
      <c r="I128" s="211"/>
      <c r="J128" s="222">
        <f>BK128</f>
        <v>0</v>
      </c>
      <c r="K128" s="208"/>
      <c r="L128" s="213"/>
      <c r="M128" s="214"/>
      <c r="N128" s="215"/>
      <c r="O128" s="215"/>
      <c r="P128" s="216">
        <f>SUM(P129:P146)</f>
        <v>0</v>
      </c>
      <c r="Q128" s="215"/>
      <c r="R128" s="216">
        <f>SUM(R129:R146)</f>
        <v>8.4920399999999994</v>
      </c>
      <c r="S128" s="215"/>
      <c r="T128" s="217">
        <f>SUM(T129:T146)</f>
        <v>0</v>
      </c>
      <c r="AR128" s="218" t="s">
        <v>86</v>
      </c>
      <c r="AT128" s="219" t="s">
        <v>77</v>
      </c>
      <c r="AU128" s="219" t="s">
        <v>86</v>
      </c>
      <c r="AY128" s="218" t="s">
        <v>124</v>
      </c>
      <c r="BK128" s="220">
        <f>SUM(BK129:BK146)</f>
        <v>0</v>
      </c>
    </row>
    <row r="129" s="1" customFormat="1" ht="24" customHeight="1">
      <c r="B129" s="37"/>
      <c r="C129" s="223" t="s">
        <v>88</v>
      </c>
      <c r="D129" s="223" t="s">
        <v>126</v>
      </c>
      <c r="E129" s="224" t="s">
        <v>550</v>
      </c>
      <c r="F129" s="225" t="s">
        <v>551</v>
      </c>
      <c r="G129" s="226" t="s">
        <v>153</v>
      </c>
      <c r="H129" s="227">
        <v>44</v>
      </c>
      <c r="I129" s="228"/>
      <c r="J129" s="229">
        <f>ROUND(I129*H129,2)</f>
        <v>0</v>
      </c>
      <c r="K129" s="225" t="s">
        <v>148</v>
      </c>
      <c r="L129" s="42"/>
      <c r="M129" s="230" t="s">
        <v>1</v>
      </c>
      <c r="N129" s="231" t="s">
        <v>43</v>
      </c>
      <c r="O129" s="85"/>
      <c r="P129" s="232">
        <f>O129*H129</f>
        <v>0</v>
      </c>
      <c r="Q129" s="232">
        <v>0.17488999999999999</v>
      </c>
      <c r="R129" s="232">
        <f>Q129*H129</f>
        <v>7.6951599999999996</v>
      </c>
      <c r="S129" s="232">
        <v>0</v>
      </c>
      <c r="T129" s="233">
        <f>S129*H129</f>
        <v>0</v>
      </c>
      <c r="AR129" s="234" t="s">
        <v>131</v>
      </c>
      <c r="AT129" s="234" t="s">
        <v>126</v>
      </c>
      <c r="AU129" s="234" t="s">
        <v>88</v>
      </c>
      <c r="AY129" s="16" t="s">
        <v>124</v>
      </c>
      <c r="BE129" s="235">
        <f>IF(N129="základní",J129,0)</f>
        <v>0</v>
      </c>
      <c r="BF129" s="235">
        <f>IF(N129="snížená",J129,0)</f>
        <v>0</v>
      </c>
      <c r="BG129" s="235">
        <f>IF(N129="zákl. přenesená",J129,0)</f>
        <v>0</v>
      </c>
      <c r="BH129" s="235">
        <f>IF(N129="sníž. přenesená",J129,0)</f>
        <v>0</v>
      </c>
      <c r="BI129" s="235">
        <f>IF(N129="nulová",J129,0)</f>
        <v>0</v>
      </c>
      <c r="BJ129" s="16" t="s">
        <v>86</v>
      </c>
      <c r="BK129" s="235">
        <f>ROUND(I129*H129,2)</f>
        <v>0</v>
      </c>
      <c r="BL129" s="16" t="s">
        <v>131</v>
      </c>
      <c r="BM129" s="234" t="s">
        <v>552</v>
      </c>
    </row>
    <row r="130" s="1" customFormat="1">
      <c r="B130" s="37"/>
      <c r="C130" s="38"/>
      <c r="D130" s="236" t="s">
        <v>133</v>
      </c>
      <c r="E130" s="38"/>
      <c r="F130" s="237" t="s">
        <v>553</v>
      </c>
      <c r="G130" s="38"/>
      <c r="H130" s="38"/>
      <c r="I130" s="138"/>
      <c r="J130" s="38"/>
      <c r="K130" s="38"/>
      <c r="L130" s="42"/>
      <c r="M130" s="238"/>
      <c r="N130" s="85"/>
      <c r="O130" s="85"/>
      <c r="P130" s="85"/>
      <c r="Q130" s="85"/>
      <c r="R130" s="85"/>
      <c r="S130" s="85"/>
      <c r="T130" s="86"/>
      <c r="AT130" s="16" t="s">
        <v>133</v>
      </c>
      <c r="AU130" s="16" t="s">
        <v>88</v>
      </c>
    </row>
    <row r="131" s="13" customFormat="1">
      <c r="B131" s="264"/>
      <c r="C131" s="265"/>
      <c r="D131" s="236" t="s">
        <v>135</v>
      </c>
      <c r="E131" s="266" t="s">
        <v>1</v>
      </c>
      <c r="F131" s="267" t="s">
        <v>554</v>
      </c>
      <c r="G131" s="265"/>
      <c r="H131" s="266" t="s">
        <v>1</v>
      </c>
      <c r="I131" s="268"/>
      <c r="J131" s="265"/>
      <c r="K131" s="265"/>
      <c r="L131" s="269"/>
      <c r="M131" s="270"/>
      <c r="N131" s="271"/>
      <c r="O131" s="271"/>
      <c r="P131" s="271"/>
      <c r="Q131" s="271"/>
      <c r="R131" s="271"/>
      <c r="S131" s="271"/>
      <c r="T131" s="272"/>
      <c r="AT131" s="273" t="s">
        <v>135</v>
      </c>
      <c r="AU131" s="273" t="s">
        <v>88</v>
      </c>
      <c r="AV131" s="13" t="s">
        <v>86</v>
      </c>
      <c r="AW131" s="13" t="s">
        <v>34</v>
      </c>
      <c r="AX131" s="13" t="s">
        <v>78</v>
      </c>
      <c r="AY131" s="273" t="s">
        <v>124</v>
      </c>
    </row>
    <row r="132" s="12" customFormat="1">
      <c r="B132" s="239"/>
      <c r="C132" s="240"/>
      <c r="D132" s="236" t="s">
        <v>135</v>
      </c>
      <c r="E132" s="241" t="s">
        <v>1</v>
      </c>
      <c r="F132" s="242" t="s">
        <v>542</v>
      </c>
      <c r="G132" s="240"/>
      <c r="H132" s="243">
        <v>32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AT132" s="249" t="s">
        <v>135</v>
      </c>
      <c r="AU132" s="249" t="s">
        <v>88</v>
      </c>
      <c r="AV132" s="12" t="s">
        <v>88</v>
      </c>
      <c r="AW132" s="12" t="s">
        <v>34</v>
      </c>
      <c r="AX132" s="12" t="s">
        <v>78</v>
      </c>
      <c r="AY132" s="249" t="s">
        <v>124</v>
      </c>
    </row>
    <row r="133" s="13" customFormat="1">
      <c r="B133" s="264"/>
      <c r="C133" s="265"/>
      <c r="D133" s="236" t="s">
        <v>135</v>
      </c>
      <c r="E133" s="266" t="s">
        <v>1</v>
      </c>
      <c r="F133" s="267" t="s">
        <v>555</v>
      </c>
      <c r="G133" s="265"/>
      <c r="H133" s="266" t="s">
        <v>1</v>
      </c>
      <c r="I133" s="268"/>
      <c r="J133" s="265"/>
      <c r="K133" s="265"/>
      <c r="L133" s="269"/>
      <c r="M133" s="270"/>
      <c r="N133" s="271"/>
      <c r="O133" s="271"/>
      <c r="P133" s="271"/>
      <c r="Q133" s="271"/>
      <c r="R133" s="271"/>
      <c r="S133" s="271"/>
      <c r="T133" s="272"/>
      <c r="AT133" s="273" t="s">
        <v>135</v>
      </c>
      <c r="AU133" s="273" t="s">
        <v>88</v>
      </c>
      <c r="AV133" s="13" t="s">
        <v>86</v>
      </c>
      <c r="AW133" s="13" t="s">
        <v>34</v>
      </c>
      <c r="AX133" s="13" t="s">
        <v>78</v>
      </c>
      <c r="AY133" s="273" t="s">
        <v>124</v>
      </c>
    </row>
    <row r="134" s="12" customFormat="1">
      <c r="B134" s="239"/>
      <c r="C134" s="240"/>
      <c r="D134" s="236" t="s">
        <v>135</v>
      </c>
      <c r="E134" s="241" t="s">
        <v>1</v>
      </c>
      <c r="F134" s="242" t="s">
        <v>200</v>
      </c>
      <c r="G134" s="240"/>
      <c r="H134" s="243">
        <v>12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AT134" s="249" t="s">
        <v>135</v>
      </c>
      <c r="AU134" s="249" t="s">
        <v>88</v>
      </c>
      <c r="AV134" s="12" t="s">
        <v>88</v>
      </c>
      <c r="AW134" s="12" t="s">
        <v>34</v>
      </c>
      <c r="AX134" s="12" t="s">
        <v>78</v>
      </c>
      <c r="AY134" s="249" t="s">
        <v>124</v>
      </c>
    </row>
    <row r="135" s="14" customFormat="1">
      <c r="B135" s="274"/>
      <c r="C135" s="275"/>
      <c r="D135" s="236" t="s">
        <v>135</v>
      </c>
      <c r="E135" s="276" t="s">
        <v>1</v>
      </c>
      <c r="F135" s="277" t="s">
        <v>457</v>
      </c>
      <c r="G135" s="275"/>
      <c r="H135" s="278">
        <v>44</v>
      </c>
      <c r="I135" s="279"/>
      <c r="J135" s="275"/>
      <c r="K135" s="275"/>
      <c r="L135" s="280"/>
      <c r="M135" s="281"/>
      <c r="N135" s="282"/>
      <c r="O135" s="282"/>
      <c r="P135" s="282"/>
      <c r="Q135" s="282"/>
      <c r="R135" s="282"/>
      <c r="S135" s="282"/>
      <c r="T135" s="283"/>
      <c r="AT135" s="284" t="s">
        <v>135</v>
      </c>
      <c r="AU135" s="284" t="s">
        <v>88</v>
      </c>
      <c r="AV135" s="14" t="s">
        <v>131</v>
      </c>
      <c r="AW135" s="14" t="s">
        <v>34</v>
      </c>
      <c r="AX135" s="14" t="s">
        <v>86</v>
      </c>
      <c r="AY135" s="284" t="s">
        <v>124</v>
      </c>
    </row>
    <row r="136" s="1" customFormat="1" ht="36" customHeight="1">
      <c r="B136" s="37"/>
      <c r="C136" s="251" t="s">
        <v>145</v>
      </c>
      <c r="D136" s="251" t="s">
        <v>236</v>
      </c>
      <c r="E136" s="252" t="s">
        <v>556</v>
      </c>
      <c r="F136" s="253" t="s">
        <v>557</v>
      </c>
      <c r="G136" s="254" t="s">
        <v>153</v>
      </c>
      <c r="H136" s="255">
        <v>44</v>
      </c>
      <c r="I136" s="256"/>
      <c r="J136" s="257">
        <f>ROUND(I136*H136,2)</f>
        <v>0</v>
      </c>
      <c r="K136" s="253" t="s">
        <v>148</v>
      </c>
      <c r="L136" s="258"/>
      <c r="M136" s="259" t="s">
        <v>1</v>
      </c>
      <c r="N136" s="260" t="s">
        <v>43</v>
      </c>
      <c r="O136" s="85"/>
      <c r="P136" s="232">
        <f>O136*H136</f>
        <v>0</v>
      </c>
      <c r="Q136" s="232">
        <v>0.0057000000000000002</v>
      </c>
      <c r="R136" s="232">
        <f>Q136*H136</f>
        <v>0.25080000000000002</v>
      </c>
      <c r="S136" s="232">
        <v>0</v>
      </c>
      <c r="T136" s="233">
        <f>S136*H136</f>
        <v>0</v>
      </c>
      <c r="AR136" s="234" t="s">
        <v>174</v>
      </c>
      <c r="AT136" s="234" t="s">
        <v>236</v>
      </c>
      <c r="AU136" s="234" t="s">
        <v>88</v>
      </c>
      <c r="AY136" s="16" t="s">
        <v>124</v>
      </c>
      <c r="BE136" s="235">
        <f>IF(N136="základní",J136,0)</f>
        <v>0</v>
      </c>
      <c r="BF136" s="235">
        <f>IF(N136="snížená",J136,0)</f>
        <v>0</v>
      </c>
      <c r="BG136" s="235">
        <f>IF(N136="zákl. přenesená",J136,0)</f>
        <v>0</v>
      </c>
      <c r="BH136" s="235">
        <f>IF(N136="sníž. přenesená",J136,0)</f>
        <v>0</v>
      </c>
      <c r="BI136" s="235">
        <f>IF(N136="nulová",J136,0)</f>
        <v>0</v>
      </c>
      <c r="BJ136" s="16" t="s">
        <v>86</v>
      </c>
      <c r="BK136" s="235">
        <f>ROUND(I136*H136,2)</f>
        <v>0</v>
      </c>
      <c r="BL136" s="16" t="s">
        <v>131</v>
      </c>
      <c r="BM136" s="234" t="s">
        <v>558</v>
      </c>
    </row>
    <row r="137" s="1" customFormat="1">
      <c r="B137" s="37"/>
      <c r="C137" s="38"/>
      <c r="D137" s="236" t="s">
        <v>133</v>
      </c>
      <c r="E137" s="38"/>
      <c r="F137" s="237" t="s">
        <v>557</v>
      </c>
      <c r="G137" s="38"/>
      <c r="H137" s="38"/>
      <c r="I137" s="138"/>
      <c r="J137" s="38"/>
      <c r="K137" s="38"/>
      <c r="L137" s="42"/>
      <c r="M137" s="238"/>
      <c r="N137" s="85"/>
      <c r="O137" s="85"/>
      <c r="P137" s="85"/>
      <c r="Q137" s="85"/>
      <c r="R137" s="85"/>
      <c r="S137" s="85"/>
      <c r="T137" s="86"/>
      <c r="AT137" s="16" t="s">
        <v>133</v>
      </c>
      <c r="AU137" s="16" t="s">
        <v>88</v>
      </c>
    </row>
    <row r="138" s="1" customFormat="1" ht="24" customHeight="1">
      <c r="B138" s="37"/>
      <c r="C138" s="223" t="s">
        <v>131</v>
      </c>
      <c r="D138" s="223" t="s">
        <v>126</v>
      </c>
      <c r="E138" s="224" t="s">
        <v>559</v>
      </c>
      <c r="F138" s="225" t="s">
        <v>560</v>
      </c>
      <c r="G138" s="226" t="s">
        <v>153</v>
      </c>
      <c r="H138" s="227">
        <v>2</v>
      </c>
      <c r="I138" s="228"/>
      <c r="J138" s="229">
        <f>ROUND(I138*H138,2)</f>
        <v>0</v>
      </c>
      <c r="K138" s="225" t="s">
        <v>148</v>
      </c>
      <c r="L138" s="42"/>
      <c r="M138" s="230" t="s">
        <v>1</v>
      </c>
      <c r="N138" s="231" t="s">
        <v>43</v>
      </c>
      <c r="O138" s="85"/>
      <c r="P138" s="232">
        <f>O138*H138</f>
        <v>0</v>
      </c>
      <c r="Q138" s="232">
        <v>0</v>
      </c>
      <c r="R138" s="232">
        <f>Q138*H138</f>
        <v>0</v>
      </c>
      <c r="S138" s="232">
        <v>0</v>
      </c>
      <c r="T138" s="233">
        <f>S138*H138</f>
        <v>0</v>
      </c>
      <c r="AR138" s="234" t="s">
        <v>131</v>
      </c>
      <c r="AT138" s="234" t="s">
        <v>126</v>
      </c>
      <c r="AU138" s="234" t="s">
        <v>88</v>
      </c>
      <c r="AY138" s="16" t="s">
        <v>124</v>
      </c>
      <c r="BE138" s="235">
        <f>IF(N138="základní",J138,0)</f>
        <v>0</v>
      </c>
      <c r="BF138" s="235">
        <f>IF(N138="snížená",J138,0)</f>
        <v>0</v>
      </c>
      <c r="BG138" s="235">
        <f>IF(N138="zákl. přenesená",J138,0)</f>
        <v>0</v>
      </c>
      <c r="BH138" s="235">
        <f>IF(N138="sníž. přenesená",J138,0)</f>
        <v>0</v>
      </c>
      <c r="BI138" s="235">
        <f>IF(N138="nulová",J138,0)</f>
        <v>0</v>
      </c>
      <c r="BJ138" s="16" t="s">
        <v>86</v>
      </c>
      <c r="BK138" s="235">
        <f>ROUND(I138*H138,2)</f>
        <v>0</v>
      </c>
      <c r="BL138" s="16" t="s">
        <v>131</v>
      </c>
      <c r="BM138" s="234" t="s">
        <v>561</v>
      </c>
    </row>
    <row r="139" s="1" customFormat="1">
      <c r="B139" s="37"/>
      <c r="C139" s="38"/>
      <c r="D139" s="236" t="s">
        <v>133</v>
      </c>
      <c r="E139" s="38"/>
      <c r="F139" s="237" t="s">
        <v>562</v>
      </c>
      <c r="G139" s="38"/>
      <c r="H139" s="38"/>
      <c r="I139" s="138"/>
      <c r="J139" s="38"/>
      <c r="K139" s="38"/>
      <c r="L139" s="42"/>
      <c r="M139" s="238"/>
      <c r="N139" s="85"/>
      <c r="O139" s="85"/>
      <c r="P139" s="85"/>
      <c r="Q139" s="85"/>
      <c r="R139" s="85"/>
      <c r="S139" s="85"/>
      <c r="T139" s="86"/>
      <c r="AT139" s="16" t="s">
        <v>133</v>
      </c>
      <c r="AU139" s="16" t="s">
        <v>88</v>
      </c>
    </row>
    <row r="140" s="1" customFormat="1" ht="24" customHeight="1">
      <c r="B140" s="37"/>
      <c r="C140" s="251" t="s">
        <v>156</v>
      </c>
      <c r="D140" s="251" t="s">
        <v>236</v>
      </c>
      <c r="E140" s="252" t="s">
        <v>563</v>
      </c>
      <c r="F140" s="253" t="s">
        <v>564</v>
      </c>
      <c r="G140" s="254" t="s">
        <v>153</v>
      </c>
      <c r="H140" s="255">
        <v>2</v>
      </c>
      <c r="I140" s="256"/>
      <c r="J140" s="257">
        <f>ROUND(I140*H140,2)</f>
        <v>0</v>
      </c>
      <c r="K140" s="253" t="s">
        <v>1</v>
      </c>
      <c r="L140" s="258"/>
      <c r="M140" s="259" t="s">
        <v>1</v>
      </c>
      <c r="N140" s="260" t="s">
        <v>43</v>
      </c>
      <c r="O140" s="85"/>
      <c r="P140" s="232">
        <f>O140*H140</f>
        <v>0</v>
      </c>
      <c r="Q140" s="232">
        <v>0.154</v>
      </c>
      <c r="R140" s="232">
        <f>Q140*H140</f>
        <v>0.308</v>
      </c>
      <c r="S140" s="232">
        <v>0</v>
      </c>
      <c r="T140" s="233">
        <f>S140*H140</f>
        <v>0</v>
      </c>
      <c r="AR140" s="234" t="s">
        <v>174</v>
      </c>
      <c r="AT140" s="234" t="s">
        <v>236</v>
      </c>
      <c r="AU140" s="234" t="s">
        <v>88</v>
      </c>
      <c r="AY140" s="16" t="s">
        <v>124</v>
      </c>
      <c r="BE140" s="235">
        <f>IF(N140="základní",J140,0)</f>
        <v>0</v>
      </c>
      <c r="BF140" s="235">
        <f>IF(N140="snížená",J140,0)</f>
        <v>0</v>
      </c>
      <c r="BG140" s="235">
        <f>IF(N140="zákl. přenesená",J140,0)</f>
        <v>0</v>
      </c>
      <c r="BH140" s="235">
        <f>IF(N140="sníž. přenesená",J140,0)</f>
        <v>0</v>
      </c>
      <c r="BI140" s="235">
        <f>IF(N140="nulová",J140,0)</f>
        <v>0</v>
      </c>
      <c r="BJ140" s="16" t="s">
        <v>86</v>
      </c>
      <c r="BK140" s="235">
        <f>ROUND(I140*H140,2)</f>
        <v>0</v>
      </c>
      <c r="BL140" s="16" t="s">
        <v>131</v>
      </c>
      <c r="BM140" s="234" t="s">
        <v>565</v>
      </c>
    </row>
    <row r="141" s="1" customFormat="1">
      <c r="B141" s="37"/>
      <c r="C141" s="38"/>
      <c r="D141" s="236" t="s">
        <v>133</v>
      </c>
      <c r="E141" s="38"/>
      <c r="F141" s="237" t="s">
        <v>566</v>
      </c>
      <c r="G141" s="38"/>
      <c r="H141" s="38"/>
      <c r="I141" s="138"/>
      <c r="J141" s="38"/>
      <c r="K141" s="38"/>
      <c r="L141" s="42"/>
      <c r="M141" s="238"/>
      <c r="N141" s="85"/>
      <c r="O141" s="85"/>
      <c r="P141" s="85"/>
      <c r="Q141" s="85"/>
      <c r="R141" s="85"/>
      <c r="S141" s="85"/>
      <c r="T141" s="86"/>
      <c r="AT141" s="16" t="s">
        <v>133</v>
      </c>
      <c r="AU141" s="16" t="s">
        <v>88</v>
      </c>
    </row>
    <row r="142" s="1" customFormat="1" ht="24" customHeight="1">
      <c r="B142" s="37"/>
      <c r="C142" s="223" t="s">
        <v>161</v>
      </c>
      <c r="D142" s="223" t="s">
        <v>126</v>
      </c>
      <c r="E142" s="224" t="s">
        <v>567</v>
      </c>
      <c r="F142" s="225" t="s">
        <v>568</v>
      </c>
      <c r="G142" s="226" t="s">
        <v>519</v>
      </c>
      <c r="H142" s="227">
        <v>96</v>
      </c>
      <c r="I142" s="228"/>
      <c r="J142" s="229">
        <f>ROUND(I142*H142,2)</f>
        <v>0</v>
      </c>
      <c r="K142" s="225" t="s">
        <v>148</v>
      </c>
      <c r="L142" s="42"/>
      <c r="M142" s="230" t="s">
        <v>1</v>
      </c>
      <c r="N142" s="231" t="s">
        <v>43</v>
      </c>
      <c r="O142" s="85"/>
      <c r="P142" s="232">
        <f>O142*H142</f>
        <v>0</v>
      </c>
      <c r="Q142" s="232">
        <v>0</v>
      </c>
      <c r="R142" s="232">
        <f>Q142*H142</f>
        <v>0</v>
      </c>
      <c r="S142" s="232">
        <v>0</v>
      </c>
      <c r="T142" s="233">
        <f>S142*H142</f>
        <v>0</v>
      </c>
      <c r="AR142" s="234" t="s">
        <v>131</v>
      </c>
      <c r="AT142" s="234" t="s">
        <v>126</v>
      </c>
      <c r="AU142" s="234" t="s">
        <v>88</v>
      </c>
      <c r="AY142" s="16" t="s">
        <v>124</v>
      </c>
      <c r="BE142" s="235">
        <f>IF(N142="základní",J142,0)</f>
        <v>0</v>
      </c>
      <c r="BF142" s="235">
        <f>IF(N142="snížená",J142,0)</f>
        <v>0</v>
      </c>
      <c r="BG142" s="235">
        <f>IF(N142="zákl. přenesená",J142,0)</f>
        <v>0</v>
      </c>
      <c r="BH142" s="235">
        <f>IF(N142="sníž. přenesená",J142,0)</f>
        <v>0</v>
      </c>
      <c r="BI142" s="235">
        <f>IF(N142="nulová",J142,0)</f>
        <v>0</v>
      </c>
      <c r="BJ142" s="16" t="s">
        <v>86</v>
      </c>
      <c r="BK142" s="235">
        <f>ROUND(I142*H142,2)</f>
        <v>0</v>
      </c>
      <c r="BL142" s="16" t="s">
        <v>131</v>
      </c>
      <c r="BM142" s="234" t="s">
        <v>569</v>
      </c>
    </row>
    <row r="143" s="1" customFormat="1">
      <c r="B143" s="37"/>
      <c r="C143" s="38"/>
      <c r="D143" s="236" t="s">
        <v>133</v>
      </c>
      <c r="E143" s="38"/>
      <c r="F143" s="237" t="s">
        <v>570</v>
      </c>
      <c r="G143" s="38"/>
      <c r="H143" s="38"/>
      <c r="I143" s="138"/>
      <c r="J143" s="38"/>
      <c r="K143" s="38"/>
      <c r="L143" s="42"/>
      <c r="M143" s="238"/>
      <c r="N143" s="85"/>
      <c r="O143" s="85"/>
      <c r="P143" s="85"/>
      <c r="Q143" s="85"/>
      <c r="R143" s="85"/>
      <c r="S143" s="85"/>
      <c r="T143" s="86"/>
      <c r="AT143" s="16" t="s">
        <v>133</v>
      </c>
      <c r="AU143" s="16" t="s">
        <v>88</v>
      </c>
    </row>
    <row r="144" s="12" customFormat="1">
      <c r="B144" s="239"/>
      <c r="C144" s="240"/>
      <c r="D144" s="236" t="s">
        <v>135</v>
      </c>
      <c r="E144" s="241" t="s">
        <v>1</v>
      </c>
      <c r="F144" s="242" t="s">
        <v>571</v>
      </c>
      <c r="G144" s="240"/>
      <c r="H144" s="243">
        <v>96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AT144" s="249" t="s">
        <v>135</v>
      </c>
      <c r="AU144" s="249" t="s">
        <v>88</v>
      </c>
      <c r="AV144" s="12" t="s">
        <v>88</v>
      </c>
      <c r="AW144" s="12" t="s">
        <v>34</v>
      </c>
      <c r="AX144" s="12" t="s">
        <v>86</v>
      </c>
      <c r="AY144" s="249" t="s">
        <v>124</v>
      </c>
    </row>
    <row r="145" s="1" customFormat="1" ht="24" customHeight="1">
      <c r="B145" s="37"/>
      <c r="C145" s="251" t="s">
        <v>168</v>
      </c>
      <c r="D145" s="251" t="s">
        <v>236</v>
      </c>
      <c r="E145" s="252" t="s">
        <v>572</v>
      </c>
      <c r="F145" s="253" t="s">
        <v>573</v>
      </c>
      <c r="G145" s="254" t="s">
        <v>519</v>
      </c>
      <c r="H145" s="255">
        <v>96</v>
      </c>
      <c r="I145" s="256"/>
      <c r="J145" s="257">
        <f>ROUND(I145*H145,2)</f>
        <v>0</v>
      </c>
      <c r="K145" s="253" t="s">
        <v>148</v>
      </c>
      <c r="L145" s="258"/>
      <c r="M145" s="259" t="s">
        <v>1</v>
      </c>
      <c r="N145" s="260" t="s">
        <v>43</v>
      </c>
      <c r="O145" s="85"/>
      <c r="P145" s="232">
        <f>O145*H145</f>
        <v>0</v>
      </c>
      <c r="Q145" s="232">
        <v>0.00248</v>
      </c>
      <c r="R145" s="232">
        <f>Q145*H145</f>
        <v>0.23808000000000001</v>
      </c>
      <c r="S145" s="232">
        <v>0</v>
      </c>
      <c r="T145" s="233">
        <f>S145*H145</f>
        <v>0</v>
      </c>
      <c r="AR145" s="234" t="s">
        <v>174</v>
      </c>
      <c r="AT145" s="234" t="s">
        <v>236</v>
      </c>
      <c r="AU145" s="234" t="s">
        <v>88</v>
      </c>
      <c r="AY145" s="16" t="s">
        <v>124</v>
      </c>
      <c r="BE145" s="235">
        <f>IF(N145="základní",J145,0)</f>
        <v>0</v>
      </c>
      <c r="BF145" s="235">
        <f>IF(N145="snížená",J145,0)</f>
        <v>0</v>
      </c>
      <c r="BG145" s="235">
        <f>IF(N145="zákl. přenesená",J145,0)</f>
        <v>0</v>
      </c>
      <c r="BH145" s="235">
        <f>IF(N145="sníž. přenesená",J145,0)</f>
        <v>0</v>
      </c>
      <c r="BI145" s="235">
        <f>IF(N145="nulová",J145,0)</f>
        <v>0</v>
      </c>
      <c r="BJ145" s="16" t="s">
        <v>86</v>
      </c>
      <c r="BK145" s="235">
        <f>ROUND(I145*H145,2)</f>
        <v>0</v>
      </c>
      <c r="BL145" s="16" t="s">
        <v>131</v>
      </c>
      <c r="BM145" s="234" t="s">
        <v>574</v>
      </c>
    </row>
    <row r="146" s="1" customFormat="1">
      <c r="B146" s="37"/>
      <c r="C146" s="38"/>
      <c r="D146" s="236" t="s">
        <v>133</v>
      </c>
      <c r="E146" s="38"/>
      <c r="F146" s="237" t="s">
        <v>573</v>
      </c>
      <c r="G146" s="38"/>
      <c r="H146" s="38"/>
      <c r="I146" s="138"/>
      <c r="J146" s="38"/>
      <c r="K146" s="38"/>
      <c r="L146" s="42"/>
      <c r="M146" s="238"/>
      <c r="N146" s="85"/>
      <c r="O146" s="85"/>
      <c r="P146" s="85"/>
      <c r="Q146" s="85"/>
      <c r="R146" s="85"/>
      <c r="S146" s="85"/>
      <c r="T146" s="86"/>
      <c r="AT146" s="16" t="s">
        <v>133</v>
      </c>
      <c r="AU146" s="16" t="s">
        <v>88</v>
      </c>
    </row>
    <row r="147" s="11" customFormat="1" ht="22.8" customHeight="1">
      <c r="B147" s="207"/>
      <c r="C147" s="208"/>
      <c r="D147" s="209" t="s">
        <v>77</v>
      </c>
      <c r="E147" s="221" t="s">
        <v>180</v>
      </c>
      <c r="F147" s="221" t="s">
        <v>398</v>
      </c>
      <c r="G147" s="208"/>
      <c r="H147" s="208"/>
      <c r="I147" s="211"/>
      <c r="J147" s="222">
        <f>BK147</f>
        <v>0</v>
      </c>
      <c r="K147" s="208"/>
      <c r="L147" s="213"/>
      <c r="M147" s="214"/>
      <c r="N147" s="215"/>
      <c r="O147" s="215"/>
      <c r="P147" s="216">
        <f>SUM(P148:P151)</f>
        <v>0</v>
      </c>
      <c r="Q147" s="215"/>
      <c r="R147" s="216">
        <f>SUM(R148:R151)</f>
        <v>0</v>
      </c>
      <c r="S147" s="215"/>
      <c r="T147" s="217">
        <f>SUM(T148:T151)</f>
        <v>2.5375799999999997</v>
      </c>
      <c r="AR147" s="218" t="s">
        <v>86</v>
      </c>
      <c r="AT147" s="219" t="s">
        <v>77</v>
      </c>
      <c r="AU147" s="219" t="s">
        <v>86</v>
      </c>
      <c r="AY147" s="218" t="s">
        <v>124</v>
      </c>
      <c r="BK147" s="220">
        <f>SUM(BK148:BK151)</f>
        <v>0</v>
      </c>
    </row>
    <row r="148" s="1" customFormat="1" ht="24" customHeight="1">
      <c r="B148" s="37"/>
      <c r="C148" s="223" t="s">
        <v>174</v>
      </c>
      <c r="D148" s="223" t="s">
        <v>126</v>
      </c>
      <c r="E148" s="224" t="s">
        <v>575</v>
      </c>
      <c r="F148" s="225" t="s">
        <v>576</v>
      </c>
      <c r="G148" s="226" t="s">
        <v>153</v>
      </c>
      <c r="H148" s="227">
        <v>35</v>
      </c>
      <c r="I148" s="228"/>
      <c r="J148" s="229">
        <f>ROUND(I148*H148,2)</f>
        <v>0</v>
      </c>
      <c r="K148" s="225" t="s">
        <v>148</v>
      </c>
      <c r="L148" s="42"/>
      <c r="M148" s="230" t="s">
        <v>1</v>
      </c>
      <c r="N148" s="231" t="s">
        <v>43</v>
      </c>
      <c r="O148" s="85"/>
      <c r="P148" s="232">
        <f>O148*H148</f>
        <v>0</v>
      </c>
      <c r="Q148" s="232">
        <v>0</v>
      </c>
      <c r="R148" s="232">
        <f>Q148*H148</f>
        <v>0</v>
      </c>
      <c r="S148" s="232">
        <v>0.065699999999999995</v>
      </c>
      <c r="T148" s="233">
        <f>S148*H148</f>
        <v>2.2994999999999997</v>
      </c>
      <c r="AR148" s="234" t="s">
        <v>131</v>
      </c>
      <c r="AT148" s="234" t="s">
        <v>126</v>
      </c>
      <c r="AU148" s="234" t="s">
        <v>88</v>
      </c>
      <c r="AY148" s="16" t="s">
        <v>124</v>
      </c>
      <c r="BE148" s="235">
        <f>IF(N148="základní",J148,0)</f>
        <v>0</v>
      </c>
      <c r="BF148" s="235">
        <f>IF(N148="snížená",J148,0)</f>
        <v>0</v>
      </c>
      <c r="BG148" s="235">
        <f>IF(N148="zákl. přenesená",J148,0)</f>
        <v>0</v>
      </c>
      <c r="BH148" s="235">
        <f>IF(N148="sníž. přenesená",J148,0)</f>
        <v>0</v>
      </c>
      <c r="BI148" s="235">
        <f>IF(N148="nulová",J148,0)</f>
        <v>0</v>
      </c>
      <c r="BJ148" s="16" t="s">
        <v>86</v>
      </c>
      <c r="BK148" s="235">
        <f>ROUND(I148*H148,2)</f>
        <v>0</v>
      </c>
      <c r="BL148" s="16" t="s">
        <v>131</v>
      </c>
      <c r="BM148" s="234" t="s">
        <v>577</v>
      </c>
    </row>
    <row r="149" s="1" customFormat="1">
      <c r="B149" s="37"/>
      <c r="C149" s="38"/>
      <c r="D149" s="236" t="s">
        <v>133</v>
      </c>
      <c r="E149" s="38"/>
      <c r="F149" s="237" t="s">
        <v>578</v>
      </c>
      <c r="G149" s="38"/>
      <c r="H149" s="38"/>
      <c r="I149" s="138"/>
      <c r="J149" s="38"/>
      <c r="K149" s="38"/>
      <c r="L149" s="42"/>
      <c r="M149" s="238"/>
      <c r="N149" s="85"/>
      <c r="O149" s="85"/>
      <c r="P149" s="85"/>
      <c r="Q149" s="85"/>
      <c r="R149" s="85"/>
      <c r="S149" s="85"/>
      <c r="T149" s="86"/>
      <c r="AT149" s="16" t="s">
        <v>133</v>
      </c>
      <c r="AU149" s="16" t="s">
        <v>88</v>
      </c>
    </row>
    <row r="150" s="1" customFormat="1" ht="24" customHeight="1">
      <c r="B150" s="37"/>
      <c r="C150" s="223" t="s">
        <v>180</v>
      </c>
      <c r="D150" s="223" t="s">
        <v>126</v>
      </c>
      <c r="E150" s="224" t="s">
        <v>579</v>
      </c>
      <c r="F150" s="225" t="s">
        <v>580</v>
      </c>
      <c r="G150" s="226" t="s">
        <v>519</v>
      </c>
      <c r="H150" s="227">
        <v>96</v>
      </c>
      <c r="I150" s="228"/>
      <c r="J150" s="229">
        <f>ROUND(I150*H150,2)</f>
        <v>0</v>
      </c>
      <c r="K150" s="225" t="s">
        <v>148</v>
      </c>
      <c r="L150" s="42"/>
      <c r="M150" s="230" t="s">
        <v>1</v>
      </c>
      <c r="N150" s="231" t="s">
        <v>43</v>
      </c>
      <c r="O150" s="85"/>
      <c r="P150" s="232">
        <f>O150*H150</f>
        <v>0</v>
      </c>
      <c r="Q150" s="232">
        <v>0</v>
      </c>
      <c r="R150" s="232">
        <f>Q150*H150</f>
        <v>0</v>
      </c>
      <c r="S150" s="232">
        <v>0.00248</v>
      </c>
      <c r="T150" s="233">
        <f>S150*H150</f>
        <v>0.23808000000000001</v>
      </c>
      <c r="AR150" s="234" t="s">
        <v>131</v>
      </c>
      <c r="AT150" s="234" t="s">
        <v>126</v>
      </c>
      <c r="AU150" s="234" t="s">
        <v>88</v>
      </c>
      <c r="AY150" s="16" t="s">
        <v>124</v>
      </c>
      <c r="BE150" s="235">
        <f>IF(N150="základní",J150,0)</f>
        <v>0</v>
      </c>
      <c r="BF150" s="235">
        <f>IF(N150="snížená",J150,0)</f>
        <v>0</v>
      </c>
      <c r="BG150" s="235">
        <f>IF(N150="zákl. přenesená",J150,0)</f>
        <v>0</v>
      </c>
      <c r="BH150" s="235">
        <f>IF(N150="sníž. přenesená",J150,0)</f>
        <v>0</v>
      </c>
      <c r="BI150" s="235">
        <f>IF(N150="nulová",J150,0)</f>
        <v>0</v>
      </c>
      <c r="BJ150" s="16" t="s">
        <v>86</v>
      </c>
      <c r="BK150" s="235">
        <f>ROUND(I150*H150,2)</f>
        <v>0</v>
      </c>
      <c r="BL150" s="16" t="s">
        <v>131</v>
      </c>
      <c r="BM150" s="234" t="s">
        <v>581</v>
      </c>
    </row>
    <row r="151" s="1" customFormat="1">
      <c r="B151" s="37"/>
      <c r="C151" s="38"/>
      <c r="D151" s="236" t="s">
        <v>133</v>
      </c>
      <c r="E151" s="38"/>
      <c r="F151" s="237" t="s">
        <v>582</v>
      </c>
      <c r="G151" s="38"/>
      <c r="H151" s="38"/>
      <c r="I151" s="138"/>
      <c r="J151" s="38"/>
      <c r="K151" s="38"/>
      <c r="L151" s="42"/>
      <c r="M151" s="238"/>
      <c r="N151" s="85"/>
      <c r="O151" s="85"/>
      <c r="P151" s="85"/>
      <c r="Q151" s="85"/>
      <c r="R151" s="85"/>
      <c r="S151" s="85"/>
      <c r="T151" s="86"/>
      <c r="AT151" s="16" t="s">
        <v>133</v>
      </c>
      <c r="AU151" s="16" t="s">
        <v>88</v>
      </c>
    </row>
    <row r="152" s="11" customFormat="1" ht="22.8" customHeight="1">
      <c r="B152" s="207"/>
      <c r="C152" s="208"/>
      <c r="D152" s="209" t="s">
        <v>77</v>
      </c>
      <c r="E152" s="221" t="s">
        <v>411</v>
      </c>
      <c r="F152" s="221" t="s">
        <v>412</v>
      </c>
      <c r="G152" s="208"/>
      <c r="H152" s="208"/>
      <c r="I152" s="211"/>
      <c r="J152" s="222">
        <f>BK152</f>
        <v>0</v>
      </c>
      <c r="K152" s="208"/>
      <c r="L152" s="213"/>
      <c r="M152" s="214"/>
      <c r="N152" s="215"/>
      <c r="O152" s="215"/>
      <c r="P152" s="216">
        <f>SUM(P153:P160)</f>
        <v>0</v>
      </c>
      <c r="Q152" s="215"/>
      <c r="R152" s="216">
        <f>SUM(R153:R160)</f>
        <v>0</v>
      </c>
      <c r="S152" s="215"/>
      <c r="T152" s="217">
        <f>SUM(T153:T160)</f>
        <v>0</v>
      </c>
      <c r="AR152" s="218" t="s">
        <v>86</v>
      </c>
      <c r="AT152" s="219" t="s">
        <v>77</v>
      </c>
      <c r="AU152" s="219" t="s">
        <v>86</v>
      </c>
      <c r="AY152" s="218" t="s">
        <v>124</v>
      </c>
      <c r="BK152" s="220">
        <f>SUM(BK153:BK160)</f>
        <v>0</v>
      </c>
    </row>
    <row r="153" s="1" customFormat="1" ht="24" customHeight="1">
      <c r="B153" s="37"/>
      <c r="C153" s="223" t="s">
        <v>186</v>
      </c>
      <c r="D153" s="223" t="s">
        <v>126</v>
      </c>
      <c r="E153" s="224" t="s">
        <v>583</v>
      </c>
      <c r="F153" s="225" t="s">
        <v>584</v>
      </c>
      <c r="G153" s="226" t="s">
        <v>219</v>
      </c>
      <c r="H153" s="227">
        <v>2.5379999999999998</v>
      </c>
      <c r="I153" s="228"/>
      <c r="J153" s="229">
        <f>ROUND(I153*H153,2)</f>
        <v>0</v>
      </c>
      <c r="K153" s="225" t="s">
        <v>148</v>
      </c>
      <c r="L153" s="42"/>
      <c r="M153" s="230" t="s">
        <v>1</v>
      </c>
      <c r="N153" s="231" t="s">
        <v>43</v>
      </c>
      <c r="O153" s="85"/>
      <c r="P153" s="232">
        <f>O153*H153</f>
        <v>0</v>
      </c>
      <c r="Q153" s="232">
        <v>0</v>
      </c>
      <c r="R153" s="232">
        <f>Q153*H153</f>
        <v>0</v>
      </c>
      <c r="S153" s="232">
        <v>0</v>
      </c>
      <c r="T153" s="233">
        <f>S153*H153</f>
        <v>0</v>
      </c>
      <c r="AR153" s="234" t="s">
        <v>131</v>
      </c>
      <c r="AT153" s="234" t="s">
        <v>126</v>
      </c>
      <c r="AU153" s="234" t="s">
        <v>88</v>
      </c>
      <c r="AY153" s="16" t="s">
        <v>124</v>
      </c>
      <c r="BE153" s="235">
        <f>IF(N153="základní",J153,0)</f>
        <v>0</v>
      </c>
      <c r="BF153" s="235">
        <f>IF(N153="snížená",J153,0)</f>
        <v>0</v>
      </c>
      <c r="BG153" s="235">
        <f>IF(N153="zákl. přenesená",J153,0)</f>
        <v>0</v>
      </c>
      <c r="BH153" s="235">
        <f>IF(N153="sníž. přenesená",J153,0)</f>
        <v>0</v>
      </c>
      <c r="BI153" s="235">
        <f>IF(N153="nulová",J153,0)</f>
        <v>0</v>
      </c>
      <c r="BJ153" s="16" t="s">
        <v>86</v>
      </c>
      <c r="BK153" s="235">
        <f>ROUND(I153*H153,2)</f>
        <v>0</v>
      </c>
      <c r="BL153" s="16" t="s">
        <v>131</v>
      </c>
      <c r="BM153" s="234" t="s">
        <v>585</v>
      </c>
    </row>
    <row r="154" s="1" customFormat="1">
      <c r="B154" s="37"/>
      <c r="C154" s="38"/>
      <c r="D154" s="236" t="s">
        <v>133</v>
      </c>
      <c r="E154" s="38"/>
      <c r="F154" s="237" t="s">
        <v>586</v>
      </c>
      <c r="G154" s="38"/>
      <c r="H154" s="38"/>
      <c r="I154" s="138"/>
      <c r="J154" s="38"/>
      <c r="K154" s="38"/>
      <c r="L154" s="42"/>
      <c r="M154" s="238"/>
      <c r="N154" s="85"/>
      <c r="O154" s="85"/>
      <c r="P154" s="85"/>
      <c r="Q154" s="85"/>
      <c r="R154" s="85"/>
      <c r="S154" s="85"/>
      <c r="T154" s="86"/>
      <c r="AT154" s="16" t="s">
        <v>133</v>
      </c>
      <c r="AU154" s="16" t="s">
        <v>88</v>
      </c>
    </row>
    <row r="155" s="1" customFormat="1" ht="24" customHeight="1">
      <c r="B155" s="37"/>
      <c r="C155" s="223" t="s">
        <v>192</v>
      </c>
      <c r="D155" s="223" t="s">
        <v>126</v>
      </c>
      <c r="E155" s="224" t="s">
        <v>417</v>
      </c>
      <c r="F155" s="225" t="s">
        <v>418</v>
      </c>
      <c r="G155" s="226" t="s">
        <v>219</v>
      </c>
      <c r="H155" s="227">
        <v>2.5379999999999998</v>
      </c>
      <c r="I155" s="228"/>
      <c r="J155" s="229">
        <f>ROUND(I155*H155,2)</f>
        <v>0</v>
      </c>
      <c r="K155" s="225" t="s">
        <v>148</v>
      </c>
      <c r="L155" s="42"/>
      <c r="M155" s="230" t="s">
        <v>1</v>
      </c>
      <c r="N155" s="231" t="s">
        <v>43</v>
      </c>
      <c r="O155" s="85"/>
      <c r="P155" s="232">
        <f>O155*H155</f>
        <v>0</v>
      </c>
      <c r="Q155" s="232">
        <v>0</v>
      </c>
      <c r="R155" s="232">
        <f>Q155*H155</f>
        <v>0</v>
      </c>
      <c r="S155" s="232">
        <v>0</v>
      </c>
      <c r="T155" s="233">
        <f>S155*H155</f>
        <v>0</v>
      </c>
      <c r="AR155" s="234" t="s">
        <v>131</v>
      </c>
      <c r="AT155" s="234" t="s">
        <v>126</v>
      </c>
      <c r="AU155" s="234" t="s">
        <v>88</v>
      </c>
      <c r="AY155" s="16" t="s">
        <v>124</v>
      </c>
      <c r="BE155" s="235">
        <f>IF(N155="základní",J155,0)</f>
        <v>0</v>
      </c>
      <c r="BF155" s="235">
        <f>IF(N155="snížená",J155,0)</f>
        <v>0</v>
      </c>
      <c r="BG155" s="235">
        <f>IF(N155="zákl. přenesená",J155,0)</f>
        <v>0</v>
      </c>
      <c r="BH155" s="235">
        <f>IF(N155="sníž. přenesená",J155,0)</f>
        <v>0</v>
      </c>
      <c r="BI155" s="235">
        <f>IF(N155="nulová",J155,0)</f>
        <v>0</v>
      </c>
      <c r="BJ155" s="16" t="s">
        <v>86</v>
      </c>
      <c r="BK155" s="235">
        <f>ROUND(I155*H155,2)</f>
        <v>0</v>
      </c>
      <c r="BL155" s="16" t="s">
        <v>131</v>
      </c>
      <c r="BM155" s="234" t="s">
        <v>587</v>
      </c>
    </row>
    <row r="156" s="1" customFormat="1">
      <c r="B156" s="37"/>
      <c r="C156" s="38"/>
      <c r="D156" s="236" t="s">
        <v>133</v>
      </c>
      <c r="E156" s="38"/>
      <c r="F156" s="237" t="s">
        <v>420</v>
      </c>
      <c r="G156" s="38"/>
      <c r="H156" s="38"/>
      <c r="I156" s="138"/>
      <c r="J156" s="38"/>
      <c r="K156" s="38"/>
      <c r="L156" s="42"/>
      <c r="M156" s="238"/>
      <c r="N156" s="85"/>
      <c r="O156" s="85"/>
      <c r="P156" s="85"/>
      <c r="Q156" s="85"/>
      <c r="R156" s="85"/>
      <c r="S156" s="85"/>
      <c r="T156" s="86"/>
      <c r="AT156" s="16" t="s">
        <v>133</v>
      </c>
      <c r="AU156" s="16" t="s">
        <v>88</v>
      </c>
    </row>
    <row r="157" s="1" customFormat="1" ht="24" customHeight="1">
      <c r="B157" s="37"/>
      <c r="C157" s="223" t="s">
        <v>200</v>
      </c>
      <c r="D157" s="223" t="s">
        <v>126</v>
      </c>
      <c r="E157" s="224" t="s">
        <v>421</v>
      </c>
      <c r="F157" s="225" t="s">
        <v>422</v>
      </c>
      <c r="G157" s="226" t="s">
        <v>219</v>
      </c>
      <c r="H157" s="227">
        <v>48.222000000000001</v>
      </c>
      <c r="I157" s="228"/>
      <c r="J157" s="229">
        <f>ROUND(I157*H157,2)</f>
        <v>0</v>
      </c>
      <c r="K157" s="225" t="s">
        <v>148</v>
      </c>
      <c r="L157" s="42"/>
      <c r="M157" s="230" t="s">
        <v>1</v>
      </c>
      <c r="N157" s="231" t="s">
        <v>43</v>
      </c>
      <c r="O157" s="85"/>
      <c r="P157" s="232">
        <f>O157*H157</f>
        <v>0</v>
      </c>
      <c r="Q157" s="232">
        <v>0</v>
      </c>
      <c r="R157" s="232">
        <f>Q157*H157</f>
        <v>0</v>
      </c>
      <c r="S157" s="232">
        <v>0</v>
      </c>
      <c r="T157" s="233">
        <f>S157*H157</f>
        <v>0</v>
      </c>
      <c r="AR157" s="234" t="s">
        <v>131</v>
      </c>
      <c r="AT157" s="234" t="s">
        <v>126</v>
      </c>
      <c r="AU157" s="234" t="s">
        <v>88</v>
      </c>
      <c r="AY157" s="16" t="s">
        <v>124</v>
      </c>
      <c r="BE157" s="235">
        <f>IF(N157="základní",J157,0)</f>
        <v>0</v>
      </c>
      <c r="BF157" s="235">
        <f>IF(N157="snížená",J157,0)</f>
        <v>0</v>
      </c>
      <c r="BG157" s="235">
        <f>IF(N157="zákl. přenesená",J157,0)</f>
        <v>0</v>
      </c>
      <c r="BH157" s="235">
        <f>IF(N157="sníž. přenesená",J157,0)</f>
        <v>0</v>
      </c>
      <c r="BI157" s="235">
        <f>IF(N157="nulová",J157,0)</f>
        <v>0</v>
      </c>
      <c r="BJ157" s="16" t="s">
        <v>86</v>
      </c>
      <c r="BK157" s="235">
        <f>ROUND(I157*H157,2)</f>
        <v>0</v>
      </c>
      <c r="BL157" s="16" t="s">
        <v>131</v>
      </c>
      <c r="BM157" s="234" t="s">
        <v>588</v>
      </c>
    </row>
    <row r="158" s="1" customFormat="1">
      <c r="B158" s="37"/>
      <c r="C158" s="38"/>
      <c r="D158" s="236" t="s">
        <v>133</v>
      </c>
      <c r="E158" s="38"/>
      <c r="F158" s="237" t="s">
        <v>424</v>
      </c>
      <c r="G158" s="38"/>
      <c r="H158" s="38"/>
      <c r="I158" s="138"/>
      <c r="J158" s="38"/>
      <c r="K158" s="38"/>
      <c r="L158" s="42"/>
      <c r="M158" s="238"/>
      <c r="N158" s="85"/>
      <c r="O158" s="85"/>
      <c r="P158" s="85"/>
      <c r="Q158" s="85"/>
      <c r="R158" s="85"/>
      <c r="S158" s="85"/>
      <c r="T158" s="86"/>
      <c r="AT158" s="16" t="s">
        <v>133</v>
      </c>
      <c r="AU158" s="16" t="s">
        <v>88</v>
      </c>
    </row>
    <row r="159" s="1" customFormat="1">
      <c r="B159" s="37"/>
      <c r="C159" s="38"/>
      <c r="D159" s="236" t="s">
        <v>142</v>
      </c>
      <c r="E159" s="38"/>
      <c r="F159" s="250" t="s">
        <v>210</v>
      </c>
      <c r="G159" s="38"/>
      <c r="H159" s="38"/>
      <c r="I159" s="138"/>
      <c r="J159" s="38"/>
      <c r="K159" s="38"/>
      <c r="L159" s="42"/>
      <c r="M159" s="238"/>
      <c r="N159" s="85"/>
      <c r="O159" s="85"/>
      <c r="P159" s="85"/>
      <c r="Q159" s="85"/>
      <c r="R159" s="85"/>
      <c r="S159" s="85"/>
      <c r="T159" s="86"/>
      <c r="AT159" s="16" t="s">
        <v>142</v>
      </c>
      <c r="AU159" s="16" t="s">
        <v>88</v>
      </c>
    </row>
    <row r="160" s="12" customFormat="1">
      <c r="B160" s="239"/>
      <c r="C160" s="240"/>
      <c r="D160" s="236" t="s">
        <v>135</v>
      </c>
      <c r="E160" s="241" t="s">
        <v>1</v>
      </c>
      <c r="F160" s="242" t="s">
        <v>589</v>
      </c>
      <c r="G160" s="240"/>
      <c r="H160" s="243">
        <v>48.222000000000001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AT160" s="249" t="s">
        <v>135</v>
      </c>
      <c r="AU160" s="249" t="s">
        <v>88</v>
      </c>
      <c r="AV160" s="12" t="s">
        <v>88</v>
      </c>
      <c r="AW160" s="12" t="s">
        <v>34</v>
      </c>
      <c r="AX160" s="12" t="s">
        <v>86</v>
      </c>
      <c r="AY160" s="249" t="s">
        <v>124</v>
      </c>
    </row>
    <row r="161" s="11" customFormat="1" ht="25.92" customHeight="1">
      <c r="B161" s="207"/>
      <c r="C161" s="208"/>
      <c r="D161" s="209" t="s">
        <v>77</v>
      </c>
      <c r="E161" s="210" t="s">
        <v>249</v>
      </c>
      <c r="F161" s="210" t="s">
        <v>250</v>
      </c>
      <c r="G161" s="208"/>
      <c r="H161" s="208"/>
      <c r="I161" s="211"/>
      <c r="J161" s="212">
        <f>BK161</f>
        <v>0</v>
      </c>
      <c r="K161" s="208"/>
      <c r="L161" s="213"/>
      <c r="M161" s="214"/>
      <c r="N161" s="215"/>
      <c r="O161" s="215"/>
      <c r="P161" s="216">
        <f>SUM(P162:P172)</f>
        <v>0</v>
      </c>
      <c r="Q161" s="215"/>
      <c r="R161" s="216">
        <f>SUM(R162:R172)</f>
        <v>0</v>
      </c>
      <c r="S161" s="215"/>
      <c r="T161" s="217">
        <f>SUM(T162:T172)</f>
        <v>0</v>
      </c>
      <c r="AR161" s="218" t="s">
        <v>131</v>
      </c>
      <c r="AT161" s="219" t="s">
        <v>77</v>
      </c>
      <c r="AU161" s="219" t="s">
        <v>78</v>
      </c>
      <c r="AY161" s="218" t="s">
        <v>124</v>
      </c>
      <c r="BK161" s="220">
        <f>SUM(BK162:BK172)</f>
        <v>0</v>
      </c>
    </row>
    <row r="162" s="1" customFormat="1" ht="16.5" customHeight="1">
      <c r="B162" s="37"/>
      <c r="C162" s="223" t="s">
        <v>205</v>
      </c>
      <c r="D162" s="223" t="s">
        <v>126</v>
      </c>
      <c r="E162" s="224" t="s">
        <v>252</v>
      </c>
      <c r="F162" s="225" t="s">
        <v>253</v>
      </c>
      <c r="G162" s="226" t="s">
        <v>254</v>
      </c>
      <c r="H162" s="227">
        <v>0.050000000000000003</v>
      </c>
      <c r="I162" s="228"/>
      <c r="J162" s="229">
        <f>ROUND(I162*H162,2)</f>
        <v>0</v>
      </c>
      <c r="K162" s="225" t="s">
        <v>1</v>
      </c>
      <c r="L162" s="42"/>
      <c r="M162" s="230" t="s">
        <v>1</v>
      </c>
      <c r="N162" s="231" t="s">
        <v>43</v>
      </c>
      <c r="O162" s="85"/>
      <c r="P162" s="232">
        <f>O162*H162</f>
        <v>0</v>
      </c>
      <c r="Q162" s="232">
        <v>0</v>
      </c>
      <c r="R162" s="232">
        <f>Q162*H162</f>
        <v>0</v>
      </c>
      <c r="S162" s="232">
        <v>0</v>
      </c>
      <c r="T162" s="233">
        <f>S162*H162</f>
        <v>0</v>
      </c>
      <c r="AR162" s="234" t="s">
        <v>255</v>
      </c>
      <c r="AT162" s="234" t="s">
        <v>126</v>
      </c>
      <c r="AU162" s="234" t="s">
        <v>86</v>
      </c>
      <c r="AY162" s="16" t="s">
        <v>124</v>
      </c>
      <c r="BE162" s="235">
        <f>IF(N162="základní",J162,0)</f>
        <v>0</v>
      </c>
      <c r="BF162" s="235">
        <f>IF(N162="snížená",J162,0)</f>
        <v>0</v>
      </c>
      <c r="BG162" s="235">
        <f>IF(N162="zákl. přenesená",J162,0)</f>
        <v>0</v>
      </c>
      <c r="BH162" s="235">
        <f>IF(N162="sníž. přenesená",J162,0)</f>
        <v>0</v>
      </c>
      <c r="BI162" s="235">
        <f>IF(N162="nulová",J162,0)</f>
        <v>0</v>
      </c>
      <c r="BJ162" s="16" t="s">
        <v>86</v>
      </c>
      <c r="BK162" s="235">
        <f>ROUND(I162*H162,2)</f>
        <v>0</v>
      </c>
      <c r="BL162" s="16" t="s">
        <v>255</v>
      </c>
      <c r="BM162" s="234" t="s">
        <v>590</v>
      </c>
    </row>
    <row r="163" s="1" customFormat="1">
      <c r="B163" s="37"/>
      <c r="C163" s="38"/>
      <c r="D163" s="236" t="s">
        <v>133</v>
      </c>
      <c r="E163" s="38"/>
      <c r="F163" s="237" t="s">
        <v>253</v>
      </c>
      <c r="G163" s="38"/>
      <c r="H163" s="38"/>
      <c r="I163" s="138"/>
      <c r="J163" s="38"/>
      <c r="K163" s="38"/>
      <c r="L163" s="42"/>
      <c r="M163" s="238"/>
      <c r="N163" s="85"/>
      <c r="O163" s="85"/>
      <c r="P163" s="85"/>
      <c r="Q163" s="85"/>
      <c r="R163" s="85"/>
      <c r="S163" s="85"/>
      <c r="T163" s="86"/>
      <c r="AT163" s="16" t="s">
        <v>133</v>
      </c>
      <c r="AU163" s="16" t="s">
        <v>86</v>
      </c>
    </row>
    <row r="164" s="1" customFormat="1">
      <c r="B164" s="37"/>
      <c r="C164" s="38"/>
      <c r="D164" s="236" t="s">
        <v>142</v>
      </c>
      <c r="E164" s="38"/>
      <c r="F164" s="250" t="s">
        <v>257</v>
      </c>
      <c r="G164" s="38"/>
      <c r="H164" s="38"/>
      <c r="I164" s="138"/>
      <c r="J164" s="38"/>
      <c r="K164" s="38"/>
      <c r="L164" s="42"/>
      <c r="M164" s="238"/>
      <c r="N164" s="85"/>
      <c r="O164" s="85"/>
      <c r="P164" s="85"/>
      <c r="Q164" s="85"/>
      <c r="R164" s="85"/>
      <c r="S164" s="85"/>
      <c r="T164" s="86"/>
      <c r="AT164" s="16" t="s">
        <v>142</v>
      </c>
      <c r="AU164" s="16" t="s">
        <v>86</v>
      </c>
    </row>
    <row r="165" s="1" customFormat="1" ht="16.5" customHeight="1">
      <c r="B165" s="37"/>
      <c r="C165" s="223" t="s">
        <v>212</v>
      </c>
      <c r="D165" s="223" t="s">
        <v>126</v>
      </c>
      <c r="E165" s="224" t="s">
        <v>270</v>
      </c>
      <c r="F165" s="225" t="s">
        <v>271</v>
      </c>
      <c r="G165" s="226" t="s">
        <v>254</v>
      </c>
      <c r="H165" s="227">
        <v>0.050000000000000003</v>
      </c>
      <c r="I165" s="228"/>
      <c r="J165" s="229">
        <f>ROUND(I165*H165,2)</f>
        <v>0</v>
      </c>
      <c r="K165" s="225" t="s">
        <v>1</v>
      </c>
      <c r="L165" s="42"/>
      <c r="M165" s="230" t="s">
        <v>1</v>
      </c>
      <c r="N165" s="231" t="s">
        <v>43</v>
      </c>
      <c r="O165" s="85"/>
      <c r="P165" s="232">
        <f>O165*H165</f>
        <v>0</v>
      </c>
      <c r="Q165" s="232">
        <v>0</v>
      </c>
      <c r="R165" s="232">
        <f>Q165*H165</f>
        <v>0</v>
      </c>
      <c r="S165" s="232">
        <v>0</v>
      </c>
      <c r="T165" s="233">
        <f>S165*H165</f>
        <v>0</v>
      </c>
      <c r="AR165" s="234" t="s">
        <v>255</v>
      </c>
      <c r="AT165" s="234" t="s">
        <v>126</v>
      </c>
      <c r="AU165" s="234" t="s">
        <v>86</v>
      </c>
      <c r="AY165" s="16" t="s">
        <v>124</v>
      </c>
      <c r="BE165" s="235">
        <f>IF(N165="základní",J165,0)</f>
        <v>0</v>
      </c>
      <c r="BF165" s="235">
        <f>IF(N165="snížená",J165,0)</f>
        <v>0</v>
      </c>
      <c r="BG165" s="235">
        <f>IF(N165="zákl. přenesená",J165,0)</f>
        <v>0</v>
      </c>
      <c r="BH165" s="235">
        <f>IF(N165="sníž. přenesená",J165,0)</f>
        <v>0</v>
      </c>
      <c r="BI165" s="235">
        <f>IF(N165="nulová",J165,0)</f>
        <v>0</v>
      </c>
      <c r="BJ165" s="16" t="s">
        <v>86</v>
      </c>
      <c r="BK165" s="235">
        <f>ROUND(I165*H165,2)</f>
        <v>0</v>
      </c>
      <c r="BL165" s="16" t="s">
        <v>255</v>
      </c>
      <c r="BM165" s="234" t="s">
        <v>591</v>
      </c>
    </row>
    <row r="166" s="1" customFormat="1">
      <c r="B166" s="37"/>
      <c r="C166" s="38"/>
      <c r="D166" s="236" t="s">
        <v>133</v>
      </c>
      <c r="E166" s="38"/>
      <c r="F166" s="237" t="s">
        <v>271</v>
      </c>
      <c r="G166" s="38"/>
      <c r="H166" s="38"/>
      <c r="I166" s="138"/>
      <c r="J166" s="38"/>
      <c r="K166" s="38"/>
      <c r="L166" s="42"/>
      <c r="M166" s="238"/>
      <c r="N166" s="85"/>
      <c r="O166" s="85"/>
      <c r="P166" s="85"/>
      <c r="Q166" s="85"/>
      <c r="R166" s="85"/>
      <c r="S166" s="85"/>
      <c r="T166" s="86"/>
      <c r="AT166" s="16" t="s">
        <v>133</v>
      </c>
      <c r="AU166" s="16" t="s">
        <v>86</v>
      </c>
    </row>
    <row r="167" s="1" customFormat="1" ht="16.5" customHeight="1">
      <c r="B167" s="37"/>
      <c r="C167" s="223" t="s">
        <v>8</v>
      </c>
      <c r="D167" s="223" t="s">
        <v>126</v>
      </c>
      <c r="E167" s="224" t="s">
        <v>274</v>
      </c>
      <c r="F167" s="225" t="s">
        <v>275</v>
      </c>
      <c r="G167" s="226" t="s">
        <v>254</v>
      </c>
      <c r="H167" s="227">
        <v>0.050000000000000003</v>
      </c>
      <c r="I167" s="228"/>
      <c r="J167" s="229">
        <f>ROUND(I167*H167,2)</f>
        <v>0</v>
      </c>
      <c r="K167" s="225" t="s">
        <v>1</v>
      </c>
      <c r="L167" s="42"/>
      <c r="M167" s="230" t="s">
        <v>1</v>
      </c>
      <c r="N167" s="231" t="s">
        <v>43</v>
      </c>
      <c r="O167" s="85"/>
      <c r="P167" s="232">
        <f>O167*H167</f>
        <v>0</v>
      </c>
      <c r="Q167" s="232">
        <v>0</v>
      </c>
      <c r="R167" s="232">
        <f>Q167*H167</f>
        <v>0</v>
      </c>
      <c r="S167" s="232">
        <v>0</v>
      </c>
      <c r="T167" s="233">
        <f>S167*H167</f>
        <v>0</v>
      </c>
      <c r="AR167" s="234" t="s">
        <v>255</v>
      </c>
      <c r="AT167" s="234" t="s">
        <v>126</v>
      </c>
      <c r="AU167" s="234" t="s">
        <v>86</v>
      </c>
      <c r="AY167" s="16" t="s">
        <v>124</v>
      </c>
      <c r="BE167" s="235">
        <f>IF(N167="základní",J167,0)</f>
        <v>0</v>
      </c>
      <c r="BF167" s="235">
        <f>IF(N167="snížená",J167,0)</f>
        <v>0</v>
      </c>
      <c r="BG167" s="235">
        <f>IF(N167="zákl. přenesená",J167,0)</f>
        <v>0</v>
      </c>
      <c r="BH167" s="235">
        <f>IF(N167="sníž. přenesená",J167,0)</f>
        <v>0</v>
      </c>
      <c r="BI167" s="235">
        <f>IF(N167="nulová",J167,0)</f>
        <v>0</v>
      </c>
      <c r="BJ167" s="16" t="s">
        <v>86</v>
      </c>
      <c r="BK167" s="235">
        <f>ROUND(I167*H167,2)</f>
        <v>0</v>
      </c>
      <c r="BL167" s="16" t="s">
        <v>255</v>
      </c>
      <c r="BM167" s="234" t="s">
        <v>592</v>
      </c>
    </row>
    <row r="168" s="1" customFormat="1">
      <c r="B168" s="37"/>
      <c r="C168" s="38"/>
      <c r="D168" s="236" t="s">
        <v>133</v>
      </c>
      <c r="E168" s="38"/>
      <c r="F168" s="237" t="s">
        <v>277</v>
      </c>
      <c r="G168" s="38"/>
      <c r="H168" s="38"/>
      <c r="I168" s="138"/>
      <c r="J168" s="38"/>
      <c r="K168" s="38"/>
      <c r="L168" s="42"/>
      <c r="M168" s="238"/>
      <c r="N168" s="85"/>
      <c r="O168" s="85"/>
      <c r="P168" s="85"/>
      <c r="Q168" s="85"/>
      <c r="R168" s="85"/>
      <c r="S168" s="85"/>
      <c r="T168" s="86"/>
      <c r="AT168" s="16" t="s">
        <v>133</v>
      </c>
      <c r="AU168" s="16" t="s">
        <v>86</v>
      </c>
    </row>
    <row r="169" s="1" customFormat="1" ht="24" customHeight="1">
      <c r="B169" s="37"/>
      <c r="C169" s="223" t="s">
        <v>223</v>
      </c>
      <c r="D169" s="223" t="s">
        <v>126</v>
      </c>
      <c r="E169" s="224" t="s">
        <v>279</v>
      </c>
      <c r="F169" s="225" t="s">
        <v>280</v>
      </c>
      <c r="G169" s="226" t="s">
        <v>254</v>
      </c>
      <c r="H169" s="227">
        <v>0.050000000000000003</v>
      </c>
      <c r="I169" s="228"/>
      <c r="J169" s="229">
        <f>ROUND(I169*H169,2)</f>
        <v>0</v>
      </c>
      <c r="K169" s="225" t="s">
        <v>1</v>
      </c>
      <c r="L169" s="42"/>
      <c r="M169" s="230" t="s">
        <v>1</v>
      </c>
      <c r="N169" s="231" t="s">
        <v>43</v>
      </c>
      <c r="O169" s="85"/>
      <c r="P169" s="232">
        <f>O169*H169</f>
        <v>0</v>
      </c>
      <c r="Q169" s="232">
        <v>0</v>
      </c>
      <c r="R169" s="232">
        <f>Q169*H169</f>
        <v>0</v>
      </c>
      <c r="S169" s="232">
        <v>0</v>
      </c>
      <c r="T169" s="233">
        <f>S169*H169</f>
        <v>0</v>
      </c>
      <c r="AR169" s="234" t="s">
        <v>255</v>
      </c>
      <c r="AT169" s="234" t="s">
        <v>126</v>
      </c>
      <c r="AU169" s="234" t="s">
        <v>86</v>
      </c>
      <c r="AY169" s="16" t="s">
        <v>124</v>
      </c>
      <c r="BE169" s="235">
        <f>IF(N169="základní",J169,0)</f>
        <v>0</v>
      </c>
      <c r="BF169" s="235">
        <f>IF(N169="snížená",J169,0)</f>
        <v>0</v>
      </c>
      <c r="BG169" s="235">
        <f>IF(N169="zákl. přenesená",J169,0)</f>
        <v>0</v>
      </c>
      <c r="BH169" s="235">
        <f>IF(N169="sníž. přenesená",J169,0)</f>
        <v>0</v>
      </c>
      <c r="BI169" s="235">
        <f>IF(N169="nulová",J169,0)</f>
        <v>0</v>
      </c>
      <c r="BJ169" s="16" t="s">
        <v>86</v>
      </c>
      <c r="BK169" s="235">
        <f>ROUND(I169*H169,2)</f>
        <v>0</v>
      </c>
      <c r="BL169" s="16" t="s">
        <v>255</v>
      </c>
      <c r="BM169" s="234" t="s">
        <v>593</v>
      </c>
    </row>
    <row r="170" s="1" customFormat="1">
      <c r="B170" s="37"/>
      <c r="C170" s="38"/>
      <c r="D170" s="236" t="s">
        <v>133</v>
      </c>
      <c r="E170" s="38"/>
      <c r="F170" s="237" t="s">
        <v>280</v>
      </c>
      <c r="G170" s="38"/>
      <c r="H170" s="38"/>
      <c r="I170" s="138"/>
      <c r="J170" s="38"/>
      <c r="K170" s="38"/>
      <c r="L170" s="42"/>
      <c r="M170" s="238"/>
      <c r="N170" s="85"/>
      <c r="O170" s="85"/>
      <c r="P170" s="85"/>
      <c r="Q170" s="85"/>
      <c r="R170" s="85"/>
      <c r="S170" s="85"/>
      <c r="T170" s="86"/>
      <c r="AT170" s="16" t="s">
        <v>133</v>
      </c>
      <c r="AU170" s="16" t="s">
        <v>86</v>
      </c>
    </row>
    <row r="171" s="1" customFormat="1" ht="16.5" customHeight="1">
      <c r="B171" s="37"/>
      <c r="C171" s="223" t="s">
        <v>229</v>
      </c>
      <c r="D171" s="223" t="s">
        <v>126</v>
      </c>
      <c r="E171" s="224" t="s">
        <v>291</v>
      </c>
      <c r="F171" s="225" t="s">
        <v>292</v>
      </c>
      <c r="G171" s="226" t="s">
        <v>254</v>
      </c>
      <c r="H171" s="227">
        <v>0.050000000000000003</v>
      </c>
      <c r="I171" s="228"/>
      <c r="J171" s="229">
        <f>ROUND(I171*H171,2)</f>
        <v>0</v>
      </c>
      <c r="K171" s="225" t="s">
        <v>1</v>
      </c>
      <c r="L171" s="42"/>
      <c r="M171" s="230" t="s">
        <v>1</v>
      </c>
      <c r="N171" s="231" t="s">
        <v>43</v>
      </c>
      <c r="O171" s="85"/>
      <c r="P171" s="232">
        <f>O171*H171</f>
        <v>0</v>
      </c>
      <c r="Q171" s="232">
        <v>0</v>
      </c>
      <c r="R171" s="232">
        <f>Q171*H171</f>
        <v>0</v>
      </c>
      <c r="S171" s="232">
        <v>0</v>
      </c>
      <c r="T171" s="233">
        <f>S171*H171</f>
        <v>0</v>
      </c>
      <c r="AR171" s="234" t="s">
        <v>255</v>
      </c>
      <c r="AT171" s="234" t="s">
        <v>126</v>
      </c>
      <c r="AU171" s="234" t="s">
        <v>86</v>
      </c>
      <c r="AY171" s="16" t="s">
        <v>124</v>
      </c>
      <c r="BE171" s="235">
        <f>IF(N171="základní",J171,0)</f>
        <v>0</v>
      </c>
      <c r="BF171" s="235">
        <f>IF(N171="snížená",J171,0)</f>
        <v>0</v>
      </c>
      <c r="BG171" s="235">
        <f>IF(N171="zákl. přenesená",J171,0)</f>
        <v>0</v>
      </c>
      <c r="BH171" s="235">
        <f>IF(N171="sníž. přenesená",J171,0)</f>
        <v>0</v>
      </c>
      <c r="BI171" s="235">
        <f>IF(N171="nulová",J171,0)</f>
        <v>0</v>
      </c>
      <c r="BJ171" s="16" t="s">
        <v>86</v>
      </c>
      <c r="BK171" s="235">
        <f>ROUND(I171*H171,2)</f>
        <v>0</v>
      </c>
      <c r="BL171" s="16" t="s">
        <v>255</v>
      </c>
      <c r="BM171" s="234" t="s">
        <v>594</v>
      </c>
    </row>
    <row r="172" s="1" customFormat="1" ht="36" customHeight="1">
      <c r="B172" s="37"/>
      <c r="C172" s="223" t="s">
        <v>235</v>
      </c>
      <c r="D172" s="223" t="s">
        <v>126</v>
      </c>
      <c r="E172" s="224" t="s">
        <v>299</v>
      </c>
      <c r="F172" s="225" t="s">
        <v>300</v>
      </c>
      <c r="G172" s="226" t="s">
        <v>254</v>
      </c>
      <c r="H172" s="227">
        <v>0.050000000000000003</v>
      </c>
      <c r="I172" s="228"/>
      <c r="J172" s="229">
        <f>ROUND(I172*H172,2)</f>
        <v>0</v>
      </c>
      <c r="K172" s="225" t="s">
        <v>1</v>
      </c>
      <c r="L172" s="42"/>
      <c r="M172" s="285" t="s">
        <v>1</v>
      </c>
      <c r="N172" s="286" t="s">
        <v>43</v>
      </c>
      <c r="O172" s="262"/>
      <c r="P172" s="287">
        <f>O172*H172</f>
        <v>0</v>
      </c>
      <c r="Q172" s="287">
        <v>0</v>
      </c>
      <c r="R172" s="287">
        <f>Q172*H172</f>
        <v>0</v>
      </c>
      <c r="S172" s="287">
        <v>0</v>
      </c>
      <c r="T172" s="288">
        <f>S172*H172</f>
        <v>0</v>
      </c>
      <c r="AR172" s="234" t="s">
        <v>255</v>
      </c>
      <c r="AT172" s="234" t="s">
        <v>126</v>
      </c>
      <c r="AU172" s="234" t="s">
        <v>86</v>
      </c>
      <c r="AY172" s="16" t="s">
        <v>124</v>
      </c>
      <c r="BE172" s="235">
        <f>IF(N172="základní",J172,0)</f>
        <v>0</v>
      </c>
      <c r="BF172" s="235">
        <f>IF(N172="snížená",J172,0)</f>
        <v>0</v>
      </c>
      <c r="BG172" s="235">
        <f>IF(N172="zákl. přenesená",J172,0)</f>
        <v>0</v>
      </c>
      <c r="BH172" s="235">
        <f>IF(N172="sníž. přenesená",J172,0)</f>
        <v>0</v>
      </c>
      <c r="BI172" s="235">
        <f>IF(N172="nulová",J172,0)</f>
        <v>0</v>
      </c>
      <c r="BJ172" s="16" t="s">
        <v>86</v>
      </c>
      <c r="BK172" s="235">
        <f>ROUND(I172*H172,2)</f>
        <v>0</v>
      </c>
      <c r="BL172" s="16" t="s">
        <v>255</v>
      </c>
      <c r="BM172" s="234" t="s">
        <v>595</v>
      </c>
    </row>
    <row r="173" s="1" customFormat="1" ht="6.96" customHeight="1">
      <c r="B173" s="60"/>
      <c r="C173" s="61"/>
      <c r="D173" s="61"/>
      <c r="E173" s="61"/>
      <c r="F173" s="61"/>
      <c r="G173" s="61"/>
      <c r="H173" s="61"/>
      <c r="I173" s="172"/>
      <c r="J173" s="61"/>
      <c r="K173" s="61"/>
      <c r="L173" s="42"/>
    </row>
  </sheetData>
  <sheetProtection sheet="1" autoFilter="0" formatColumns="0" formatRows="0" objects="1" scenarios="1" spinCount="100000" saltValue="JpdHihJvb4UrfUh+th9QOsPKOyXzo81DJwhn86qe/ek30GOWeSc6i8nPiMuTuu6oMznahtV3ZBDDhUSWOrDT4A==" hashValue="hV/T6lqTbDKWBuwJmfPH3xmuUPhhYMBM8/HZb2J2V2RuG2+Qf4l7VdUr1KmLNhVeNQmxZHSbV76rWZXChNgJ1Q==" algorithmName="SHA-512" password="CC35"/>
  <autoFilter ref="C121:K17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Šefčíková Jana</dc:creator>
  <cp:lastModifiedBy>Šefčíková Jana</cp:lastModifiedBy>
  <dcterms:created xsi:type="dcterms:W3CDTF">2020-07-15T06:49:34Z</dcterms:created>
  <dcterms:modified xsi:type="dcterms:W3CDTF">2020-07-15T06:49:42Z</dcterms:modified>
</cp:coreProperties>
</file>